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74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C" sheetId="9" r:id="rId9"/>
  </sheets>
  <definedNames>
    <definedName name="_xlnm.Print_Titles" localSheetId="0">'F1_ESF'!$2:$5</definedName>
    <definedName name="_xlnm.Print_Titles" localSheetId="4">'F5_EAID'!$1:$7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<sst xmlns="http://schemas.openxmlformats.org/spreadsheetml/2006/main" count="706" uniqueCount="496">
  <si>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</si>
  <si>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</si>
  <si>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</si>
  <si>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</si>
  <si>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</si>
  <si>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</si>
  <si>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</si>
  <si>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</si>
  <si>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</si>
  <si>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</si>
  <si>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</si>
  <si>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</si>
  <si>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</si>
  <si>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</si>
  <si>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</si>
  <si>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</si>
  <si>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</si>
  <si>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</si>
  <si>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</si>
  <si>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</si>
  <si>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</si>
  <si>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</si>
  <si>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</si>
  <si>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</si>
  <si>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</si>
  <si>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</si>
  <si>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</si>
  <si>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</si>
  <si>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</si>
  <si>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</si>
  <si>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</si>
  <si>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</si>
  <si>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</si>
  <si>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</si>
  <si>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</si>
  <si>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</si>
  <si>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</si>
  <si>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</si>
  <si>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</si>
  <si>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</si>
  <si>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</si>
  <si>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</si>
  <si>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</si>
  <si>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</si>
  <si>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</si>
  <si>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</si>
  <si>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</si>
  <si>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</si>
  <si>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</si>
  <si>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</si>
  <si>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</si>
  <si>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</si>
  <si>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</si>
  <si>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</si>
  <si>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</si>
  <si>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</si>
  <si>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</si>
  <si>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</si>
  <si>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</si>
  <si>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</si>
  <si>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</si>
  <si>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</si>
  <si>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</si>
  <si>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</si>
  <si>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</si>
  <si>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</si>
  <si>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</si>
  <si>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</si>
  <si>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</si>
  <si>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</si>
  <si>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</si>
  <si>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</si>
  <si>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</si>
  <si>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</si>
  <si>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</si>
  <si>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</si>
  <si>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</si>
  <si>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</si>
  <si>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</si>
  <si>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</si>
  <si>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</si>
  <si>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</si>
  <si>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</si>
  <si>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</si>
  <si>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</si>
  <si>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</si>
  <si>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</si>
  <si>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</si>
  <si>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</si>
  <si>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</si>
  <si>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</si>
  <si>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</si>
  <si>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</si>
  <si>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</si>
  <si>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</si>
  <si>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</si>
  <si>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</si>
  <si>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</si>
  <si>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</si>
  <si>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</si>
  <si>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</si>
  <si>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</si>
  <si>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</si>
  <si>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</si>
  <si>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</si>
  <si>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</si>
  <si>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</si>
  <si>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</si>
  <si>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</si>
  <si>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</si>
  <si>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</si>
  <si>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</si>
  <si>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</si>
  <si>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</si>
  <si>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</si>
  <si>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</si>
  <si>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</si>
  <si>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</si>
  <si>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</si>
  <si>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</si>
  <si>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</si>
  <si>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2018 y al 31 de Diciembre de 2019 (b)</t>
  </si>
  <si>
    <t>2019 (d)</t>
  </si>
  <si>
    <t>31 de diciembre de 2018 (e)</t>
  </si>
  <si>
    <t>Informe Analítico de la Deuda Pública y Otros Pasivos - LDF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</si>
  <si>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</si>
  <si>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</si>
  <si>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</si>
  <si>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</si>
  <si>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</si>
  <si>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</si>
  <si>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</si>
  <si>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</si>
  <si>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</si>
  <si>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</si>
  <si>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</si>
  <si>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</si>
  <si>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</si>
  <si>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</si>
  <si>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</si>
  <si>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</si>
  <si>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</si>
  <si>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</si>
  <si>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</si>
  <si>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</si>
  <si>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</si>
  <si>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</si>
  <si>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</si>
  <si>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</si>
  <si>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</si>
  <si>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</si>
  <si>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</si>
  <si>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</si>
  <si>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</si>
  <si>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</si>
  <si>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</si>
  <si>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</si>
  <si>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</si>
  <si>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</si>
  <si>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</si>
  <si>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</si>
  <si>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</si>
  <si>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</si>
  <si>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</si>
  <si>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</si>
  <si>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</si>
  <si>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</si>
  <si>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</si>
  <si>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</si>
  <si>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</si>
  <si>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</si>
  <si>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</si>
  <si>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</si>
  <si>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</si>
  <si>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</si>
  <si>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</si>
  <si>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</si>
  <si>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</si>
  <si>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</si>
  <si>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</si>
  <si>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</si>
  <si>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</si>
  <si>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</si>
  <si>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</si>
  <si>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</si>
  <si>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</si>
  <si>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</si>
  <si>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</si>
  <si>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</si>
  <si>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</si>
  <si>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</si>
  <si>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NO APLICA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</si>
  <si>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</si>
  <si>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</si>
  <si>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</si>
  <si>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</si>
  <si>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</si>
  <si>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</si>
  <si>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</si>
  <si>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</si>
  <si>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</si>
  <si>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</si>
  <si>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</si>
  <si>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</si>
  <si>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</si>
  <si>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</si>
  <si>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</si>
  <si>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</si>
  <si>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</si>
  <si>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</si>
  <si>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</si>
  <si>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</si>
  <si>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</si>
  <si>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</si>
  <si>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</si>
  <si>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</si>
  <si>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</si>
  <si>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</si>
  <si>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</si>
  <si>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</si>
  <si>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</si>
  <si>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</si>
  <si>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</si>
  <si>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</si>
  <si>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</si>
  <si>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</si>
  <si>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</si>
  <si>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</si>
  <si>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</si>
  <si>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</si>
  <si>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</si>
  <si>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</si>
  <si>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</si>
  <si>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</si>
  <si>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</si>
  <si>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</si>
  <si>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</si>
  <si>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</si>
  <si>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</si>
  <si>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</si>
  <si>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</si>
  <si>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</si>
  <si>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</si>
  <si>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</si>
  <si>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</si>
  <si>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</si>
  <si>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</si>
  <si>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</si>
  <si>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</si>
  <si>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</si>
  <si>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</si>
  <si>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</si>
  <si>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</si>
  <si>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</si>
  <si>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</si>
  <si>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</si>
  <si>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</si>
  <si>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</si>
  <si>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</si>
  <si>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</si>
  <si>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</si>
  <si>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</si>
  <si>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</si>
  <si>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</si>
  <si>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</si>
  <si>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</si>
  <si>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</si>
  <si>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</si>
  <si>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</si>
  <si>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</si>
  <si>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</si>
  <si>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</si>
  <si>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</si>
  <si>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</si>
  <si>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</si>
  <si>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</si>
  <si>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</si>
  <si>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</si>
  <si>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</si>
  <si>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</si>
  <si>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</si>
  <si>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</si>
  <si>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</si>
  <si>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</si>
  <si>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</si>
  <si>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</si>
  <si>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</si>
  <si>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</si>
  <si>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</si>
  <si>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</si>
  <si>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</si>
  <si>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</si>
  <si>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</si>
  <si>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</si>
  <si>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</si>
  <si>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</si>
  <si>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</si>
  <si>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</si>
  <si>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</si>
  <si>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</si>
  <si>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</si>
  <si>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</si>
  <si>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</si>
  <si>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</si>
  <si>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</si>
  <si>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</si>
  <si>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</si>
  <si>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</si>
  <si>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</si>
  <si>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</si>
  <si>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</si>
  <si>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</si>
  <si>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</si>
  <si>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</si>
  <si>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</si>
  <si>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</si>
  <si>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</si>
  <si>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</si>
  <si>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</si>
  <si>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</si>
  <si>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</si>
  <si>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</si>
  <si>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</si>
  <si>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</si>
  <si>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</si>
  <si>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</si>
  <si>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</si>
  <si>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</si>
  <si>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</si>
  <si>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</si>
  <si>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</si>
  <si>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</si>
  <si>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</si>
  <si>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</si>
  <si>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</si>
  <si>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</si>
  <si>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</si>
  <si>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</si>
  <si>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</si>
  <si>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</si>
  <si>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</si>
  <si>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</si>
  <si>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</si>
  <si>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</si>
  <si>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</si>
  <si>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</si>
  <si>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</si>
  <si>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</si>
  <si>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</si>
  <si>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</si>
  <si>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</si>
  <si>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</si>
  <si>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</si>
  <si>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</si>
  <si>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</si>
  <si>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</si>
  <si>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</si>
  <si>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</si>
  <si>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</si>
  <si>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</si>
  <si>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</si>
  <si>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</si>
  <si>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</si>
  <si>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</si>
  <si>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</si>
  <si>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</si>
  <si>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</si>
  <si>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</si>
  <si>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</si>
  <si>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</si>
  <si>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</si>
  <si>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</si>
  <si>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</si>
  <si>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</si>
  <si>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</si>
  <si>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</si>
  <si>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</si>
  <si>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</si>
  <si>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</si>
  <si>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</si>
  <si>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</si>
  <si>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</si>
  <si>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</si>
  <si>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</si>
  <si>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</si>
  <si>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</si>
  <si>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</si>
  <si>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</si>
  <si>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</si>
  <si>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</si>
  <si>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</si>
  <si>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</si>
  <si>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</si>
  <si>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</si>
  <si>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</si>
  <si>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</si>
  <si>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</si>
  <si>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</si>
  <si>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</si>
  <si>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</si>
  <si>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</si>
  <si>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</si>
  <si>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</si>
  <si>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</si>
  <si>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</si>
  <si>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</si>
  <si>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</si>
  <si>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</si>
  <si>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</si>
  <si>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</si>
  <si>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</si>
  <si>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</si>
  <si>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</si>
  <si>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</si>
  <si>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</si>
  <si>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</si>
  <si>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</si>
  <si>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</si>
  <si>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</si>
  <si>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</si>
  <si>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</si>
  <si>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</si>
  <si>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</si>
  <si>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</si>
  <si>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</si>
  <si>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</si>
  <si>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</si>
  <si>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</si>
  <si>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</si>
  <si>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</si>
  <si>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</si>
  <si>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</si>
  <si>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</si>
  <si>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</si>
  <si>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</si>
  <si>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</si>
  <si>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</si>
  <si>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PAICE</t>
  </si>
  <si>
    <t>II. Gasto Etiquetado     (II=A+B+C+D+E+F+G+H)</t>
  </si>
  <si>
    <t>FONDO IV</t>
  </si>
  <si>
    <t>FONDO III</t>
  </si>
  <si>
    <t>FORTASEG</t>
  </si>
  <si>
    <t>RAMO 23</t>
  </si>
  <si>
    <t>SUBSIDIOS PARA EL DESARROLLO SOCIAL</t>
  </si>
  <si>
    <t>FORTALECIMIENTO A LA TRANSVERSALIDAD</t>
  </si>
  <si>
    <t>CONAFOR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</si>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</sst>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i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i/>
      <sz val="3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5" fontId="48" fillId="0" borderId="13" xfId="46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justify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 inden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justify" vertical="center" wrapText="1"/>
    </xf>
    <xf numFmtId="0" fontId="44" fillId="0" borderId="18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9" xfId="0" applyNumberFormat="1" applyFont="1" applyFill="1" applyBorder="1" applyAlignment="1">
      <alignment vertical="center"/>
    </xf>
    <xf numFmtId="164" fontId="45" fillId="33" borderId="20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21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5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3" xfId="0" applyNumberFormat="1" applyFont="1" applyBorder="1" applyAlignment="1">
      <alignment horizontal="left" vertical="center" indent="1"/>
    </xf>
    <xf numFmtId="164" fontId="44" fillId="0" borderId="24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4" fillId="0" borderId="0" xfId="0" applyFont="1" applyAlignment="1">
      <alignment horizontal="right"/>
    </xf>
    <xf numFmtId="0" fontId="45" fillId="33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4" fillId="0" borderId="23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5" fillId="0" borderId="28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164" fontId="45" fillId="0" borderId="21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29" xfId="0" applyFont="1" applyBorder="1" applyAlignment="1">
      <alignment/>
    </xf>
    <xf numFmtId="0" fontId="45" fillId="33" borderId="3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4" fillId="0" borderId="16" xfId="0" applyFont="1" applyFill="1" applyBorder="1" applyAlignment="1">
      <alignment horizontal="lef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164" fontId="48" fillId="33" borderId="21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17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21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2" xfId="0" applyNumberFormat="1" applyFont="1" applyBorder="1" applyAlignment="1">
      <alignment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1933575</xdr:colOff>
      <xdr:row>4</xdr:row>
      <xdr:rowOff>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71450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1762125</xdr:colOff>
      <xdr:row>5</xdr:row>
      <xdr:rowOff>19050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71450"/>
          <a:ext cx="1762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2066925</xdr:colOff>
      <xdr:row>4</xdr:row>
      <xdr:rowOff>133350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257175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5</xdr:row>
      <xdr:rowOff>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171450"/>
          <a:ext cx="2200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1933575</xdr:colOff>
      <xdr:row>4</xdr:row>
      <xdr:rowOff>9525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57150</xdr:rowOff>
    </xdr:from>
    <xdr:to>
      <xdr:col>2</xdr:col>
      <xdr:colOff>1419225</xdr:colOff>
      <xdr:row>5</xdr:row>
      <xdr:rowOff>95250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228600"/>
          <a:ext cx="2152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2019300</xdr:colOff>
      <xdr:row>5</xdr:row>
      <xdr:rowOff>123825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47650"/>
          <a:ext cx="1990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0</xdr:col>
      <xdr:colOff>2124075</xdr:colOff>
      <xdr:row>5</xdr:row>
      <xdr:rowOff>133350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209550"/>
          <a:ext cx="2114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2114550</xdr:colOff>
      <xdr:row>5</xdr:row>
      <xdr:rowOff>123825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17145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2.421875" style="2" customWidth="1"/>
    <col min="5" max="5" width="59.421875" style="1" customWidth="1"/>
    <col min="6" max="6" width="12.28125" style="2" customWidth="1"/>
    <col min="7" max="7" width="13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121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39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175056630.77</v>
      </c>
      <c r="D9" s="9">
        <f>SUM(D10:D16)</f>
        <v>111031080.27</v>
      </c>
      <c r="E9" s="11" t="s">
        <v>8</v>
      </c>
      <c r="F9" s="9">
        <f>SUM(F10:F18)</f>
        <v>169922418.38</v>
      </c>
      <c r="G9" s="9">
        <f>SUM(G10:G18)</f>
        <v>206618281.20000002</v>
      </c>
    </row>
    <row r="10" spans="2:7" ht="12.75">
      <c r="B10" s="12" t="s">
        <v>9</v>
      </c>
      <c r="C10" s="9">
        <v>0</v>
      </c>
      <c r="D10" s="9">
        <v>56272.21</v>
      </c>
      <c r="E10" s="13" t="s">
        <v>10</v>
      </c>
      <c r="F10" s="9">
        <v>19638246.87</v>
      </c>
      <c r="G10" s="9">
        <v>16237613.41</v>
      </c>
    </row>
    <row r="11" spans="2:7" ht="12.75">
      <c r="B11" s="12" t="s">
        <v>11</v>
      </c>
      <c r="C11" s="9">
        <v>150922447.52</v>
      </c>
      <c r="D11" s="9">
        <v>99702184.72</v>
      </c>
      <c r="E11" s="13" t="s">
        <v>12</v>
      </c>
      <c r="F11" s="9">
        <v>65373503.76</v>
      </c>
      <c r="G11" s="9">
        <v>83988060.79</v>
      </c>
    </row>
    <row r="12" spans="2:7" ht="12.75">
      <c r="B12" s="12" t="s">
        <v>13</v>
      </c>
      <c r="C12" s="9">
        <v>3850084.22</v>
      </c>
      <c r="D12" s="9">
        <v>0</v>
      </c>
      <c r="E12" s="13" t="s">
        <v>14</v>
      </c>
      <c r="F12" s="9">
        <v>53221106.7</v>
      </c>
      <c r="G12" s="9">
        <v>56596593.72</v>
      </c>
    </row>
    <row r="13" spans="2:7" ht="12.75">
      <c r="B13" s="12" t="s">
        <v>15</v>
      </c>
      <c r="C13" s="9">
        <v>13568775.19</v>
      </c>
      <c r="D13" s="9">
        <v>0</v>
      </c>
      <c r="E13" s="13" t="s">
        <v>16</v>
      </c>
      <c r="F13" s="9">
        <v>2022507.83</v>
      </c>
      <c r="G13" s="9">
        <v>2022507.83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2948289.9</v>
      </c>
      <c r="G14" s="9">
        <v>1739334.26</v>
      </c>
    </row>
    <row r="15" spans="2:7" ht="25.5">
      <c r="B15" s="12" t="s">
        <v>19</v>
      </c>
      <c r="C15" s="9">
        <v>6646263.84</v>
      </c>
      <c r="D15" s="9">
        <v>11203563.34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26718763.32</v>
      </c>
      <c r="G16" s="9">
        <v>46034171.19</v>
      </c>
    </row>
    <row r="17" spans="2:7" ht="12.75">
      <c r="B17" s="10" t="s">
        <v>23</v>
      </c>
      <c r="C17" s="9">
        <f>SUM(C18:C24)</f>
        <v>241938457.19</v>
      </c>
      <c r="D17" s="9">
        <f>SUM(D18:D24)</f>
        <v>242452956.58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44073256.56</v>
      </c>
      <c r="D19" s="9">
        <v>44151066.56</v>
      </c>
      <c r="E19" s="11" t="s">
        <v>28</v>
      </c>
      <c r="F19" s="9">
        <f>SUM(F20:F22)</f>
        <v>340423307.53</v>
      </c>
      <c r="G19" s="9">
        <f>SUM(G20:G22)</f>
        <v>385015092.13</v>
      </c>
    </row>
    <row r="20" spans="2:7" ht="12.75">
      <c r="B20" s="12" t="s">
        <v>29</v>
      </c>
      <c r="C20" s="9">
        <v>59761.08</v>
      </c>
      <c r="D20" s="9">
        <v>190798.83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340423307.53</v>
      </c>
      <c r="G22" s="9">
        <v>385015092.13</v>
      </c>
    </row>
    <row r="23" spans="2:7" ht="12.75">
      <c r="B23" s="12" t="s">
        <v>35</v>
      </c>
      <c r="C23" s="9">
        <v>34744.92</v>
      </c>
      <c r="D23" s="9">
        <v>33638.57</v>
      </c>
      <c r="E23" s="11" t="s">
        <v>36</v>
      </c>
      <c r="F23" s="9">
        <f>SUM(F24:F25)</f>
        <v>58694976.43</v>
      </c>
      <c r="G23" s="9">
        <f>SUM(G24:G25)</f>
        <v>97000000</v>
      </c>
    </row>
    <row r="24" spans="2:7" ht="12.75">
      <c r="B24" s="12" t="s">
        <v>37</v>
      </c>
      <c r="C24" s="9">
        <v>175641.85</v>
      </c>
      <c r="D24" s="9">
        <v>482399.84</v>
      </c>
      <c r="E24" s="13" t="s">
        <v>38</v>
      </c>
      <c r="F24" s="9">
        <v>58694976.43</v>
      </c>
      <c r="G24" s="9">
        <v>97000000</v>
      </c>
    </row>
    <row r="25" spans="2:7" ht="12.75">
      <c r="B25" s="10" t="s">
        <v>39</v>
      </c>
      <c r="C25" s="9">
        <f>SUM(C26:C30)</f>
        <v>16672728.87</v>
      </c>
      <c r="D25" s="9">
        <f>SUM(D26:D30)</f>
        <v>2543896.11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16672728.87</v>
      </c>
      <c r="D29" s="9">
        <v>2543896.11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433667816.83000004</v>
      </c>
      <c r="D47" s="9">
        <f>D9+D17+D25+D31+D37+D38+D41</f>
        <v>356027932.96000004</v>
      </c>
      <c r="E47" s="8" t="s">
        <v>82</v>
      </c>
      <c r="F47" s="9">
        <f>F9+F19+F23+F26+F27+F31+F38+F42</f>
        <v>569078982.3399999</v>
      </c>
      <c r="G47" s="9">
        <f>G9+G19+G23+G26+G27+G31+G38+G42</f>
        <v>688671653.33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264704.67</v>
      </c>
      <c r="D51" s="9">
        <v>255829.67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5161591707.77</v>
      </c>
      <c r="D52" s="9">
        <v>5077861684.07</v>
      </c>
      <c r="E52" s="11" t="s">
        <v>90</v>
      </c>
      <c r="F52" s="9">
        <v>409409203.24</v>
      </c>
      <c r="G52" s="9">
        <v>215767926.6</v>
      </c>
    </row>
    <row r="53" spans="2:7" ht="12.75">
      <c r="B53" s="10" t="s">
        <v>91</v>
      </c>
      <c r="C53" s="9">
        <v>295123533.64</v>
      </c>
      <c r="D53" s="9">
        <v>237424965.1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9609718.16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409409203.24</v>
      </c>
      <c r="G57" s="9">
        <f>SUM(G50:G55)</f>
        <v>215767926.6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978488185.5799999</v>
      </c>
      <c r="G59" s="9">
        <f>G47+G57</f>
        <v>904439579.9300001</v>
      </c>
    </row>
    <row r="60" spans="2:7" ht="25.5">
      <c r="B60" s="6" t="s">
        <v>102</v>
      </c>
      <c r="C60" s="9">
        <f>SUM(C50:C58)</f>
        <v>5494714616.440001</v>
      </c>
      <c r="D60" s="9">
        <f>SUM(D50:D58)</f>
        <v>5353277149.2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5928382433.27</v>
      </c>
      <c r="D62" s="9">
        <f>D47+D60</f>
        <v>5709305082.16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4949894247.69</v>
      </c>
      <c r="G68" s="9">
        <f>SUM(G69:G73)</f>
        <v>4804865502.2300005</v>
      </c>
    </row>
    <row r="69" spans="2:7" ht="12.75">
      <c r="B69" s="10"/>
      <c r="C69" s="9"/>
      <c r="D69" s="9"/>
      <c r="E69" s="11" t="s">
        <v>110</v>
      </c>
      <c r="F69" s="9">
        <v>161836731.9</v>
      </c>
      <c r="G69" s="9">
        <v>79878393.84</v>
      </c>
    </row>
    <row r="70" spans="2:7" ht="12.75">
      <c r="B70" s="10"/>
      <c r="C70" s="9"/>
      <c r="D70" s="9"/>
      <c r="E70" s="11" t="s">
        <v>111</v>
      </c>
      <c r="F70" s="9">
        <v>4781343188</v>
      </c>
      <c r="G70" s="9">
        <v>4718272780.6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4949894247.69</v>
      </c>
      <c r="G79" s="9">
        <f>G63+G68+G75</f>
        <v>4804865502.2300005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5928382433.2699995</v>
      </c>
      <c r="G81" s="9">
        <f>G59+G79</f>
        <v>5709305082.160001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0" sqref="H10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2.75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2.75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2.75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89.25">
      <c r="B6" s="25" t="s">
        <v>126</v>
      </c>
      <c r="C6" s="25" t="s">
        <v>127</v>
      </c>
      <c r="D6" s="25" t="s">
        <v>128</v>
      </c>
      <c r="E6" s="25" t="s">
        <v>129</v>
      </c>
      <c r="F6" s="25" t="s">
        <v>130</v>
      </c>
      <c r="G6" s="25" t="s">
        <v>131</v>
      </c>
      <c r="H6" s="25" t="s">
        <v>132</v>
      </c>
      <c r="I6" s="25" t="s">
        <v>133</v>
      </c>
    </row>
    <row r="7" spans="2:9" ht="13.5" thickBot="1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139</v>
      </c>
      <c r="H7" s="26" t="s">
        <v>140</v>
      </c>
      <c r="I7" s="26" t="s">
        <v>141</v>
      </c>
    </row>
    <row r="8" spans="2:9" ht="12.75" customHeight="1">
      <c r="B8" s="27" t="s">
        <v>142</v>
      </c>
      <c r="C8" s="28">
        <f aca="true" t="shared" si="0" ref="C8:I8">C9+C13</f>
        <v>312767926.6</v>
      </c>
      <c r="D8" s="28">
        <f t="shared" si="0"/>
        <v>508409203.24</v>
      </c>
      <c r="E8" s="28">
        <f t="shared" si="0"/>
        <v>353072950.16999996</v>
      </c>
      <c r="F8" s="28">
        <f t="shared" si="0"/>
        <v>0</v>
      </c>
      <c r="G8" s="28">
        <f t="shared" si="0"/>
        <v>468104179.67</v>
      </c>
      <c r="H8" s="28">
        <f t="shared" si="0"/>
        <v>42151205.56</v>
      </c>
      <c r="I8" s="28">
        <f t="shared" si="0"/>
        <v>0</v>
      </c>
    </row>
    <row r="9" spans="2:9" ht="12.75" customHeight="1">
      <c r="B9" s="27" t="s">
        <v>143</v>
      </c>
      <c r="C9" s="28">
        <f aca="true" t="shared" si="1" ref="C9:I9">SUM(C10:C12)</f>
        <v>97000000</v>
      </c>
      <c r="D9" s="28">
        <f t="shared" si="1"/>
        <v>99000000</v>
      </c>
      <c r="E9" s="28">
        <f t="shared" si="1"/>
        <v>137305023.57</v>
      </c>
      <c r="F9" s="28">
        <f t="shared" si="1"/>
        <v>0</v>
      </c>
      <c r="G9" s="28">
        <f t="shared" si="1"/>
        <v>58694976.43</v>
      </c>
      <c r="H9" s="28">
        <f t="shared" si="1"/>
        <v>6076032.14</v>
      </c>
      <c r="I9" s="28">
        <f t="shared" si="1"/>
        <v>0</v>
      </c>
    </row>
    <row r="10" spans="2:9" ht="12.75">
      <c r="B10" s="29" t="s">
        <v>144</v>
      </c>
      <c r="C10" s="28">
        <v>97000000</v>
      </c>
      <c r="D10" s="28">
        <v>99000000</v>
      </c>
      <c r="E10" s="28">
        <v>137305023.57</v>
      </c>
      <c r="F10" s="28"/>
      <c r="G10" s="30">
        <v>58694976.43</v>
      </c>
      <c r="H10" s="28">
        <v>6076032.14</v>
      </c>
      <c r="I10" s="28">
        <v>0</v>
      </c>
    </row>
    <row r="11" spans="2:9" ht="12.75">
      <c r="B11" s="29" t="s">
        <v>145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29" t="s">
        <v>146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27" t="s">
        <v>147</v>
      </c>
      <c r="C13" s="28">
        <f aca="true" t="shared" si="2" ref="C13:I13">SUM(C14:C16)</f>
        <v>215767926.6</v>
      </c>
      <c r="D13" s="28">
        <f t="shared" si="2"/>
        <v>409409203.24</v>
      </c>
      <c r="E13" s="28">
        <f t="shared" si="2"/>
        <v>215767926.6</v>
      </c>
      <c r="F13" s="28">
        <f t="shared" si="2"/>
        <v>0</v>
      </c>
      <c r="G13" s="28">
        <f t="shared" si="2"/>
        <v>409409203.24</v>
      </c>
      <c r="H13" s="28">
        <f t="shared" si="2"/>
        <v>36075173.42</v>
      </c>
      <c r="I13" s="28">
        <f t="shared" si="2"/>
        <v>0</v>
      </c>
    </row>
    <row r="14" spans="2:9" ht="12.75">
      <c r="B14" s="29" t="s">
        <v>148</v>
      </c>
      <c r="C14" s="28">
        <v>215767926.6</v>
      </c>
      <c r="D14" s="28">
        <v>409409203.24</v>
      </c>
      <c r="E14" s="28">
        <v>215767926.6</v>
      </c>
      <c r="F14" s="28"/>
      <c r="G14" s="30">
        <v>409409203.24</v>
      </c>
      <c r="H14" s="28">
        <v>36075173.42</v>
      </c>
      <c r="I14" s="28">
        <v>0</v>
      </c>
    </row>
    <row r="15" spans="2:9" ht="12.75">
      <c r="B15" s="29" t="s">
        <v>149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29" t="s">
        <v>150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27" t="s">
        <v>151</v>
      </c>
      <c r="C17" s="28">
        <v>591671653.33</v>
      </c>
      <c r="D17" s="31"/>
      <c r="E17" s="31"/>
      <c r="F17" s="31"/>
      <c r="G17" s="32">
        <v>510384005.91</v>
      </c>
      <c r="H17" s="31"/>
      <c r="I17" s="31"/>
    </row>
    <row r="18" spans="2:9" ht="12.75">
      <c r="B18" s="33"/>
      <c r="C18" s="30"/>
      <c r="D18" s="30"/>
      <c r="E18" s="30"/>
      <c r="F18" s="30"/>
      <c r="G18" s="30"/>
      <c r="H18" s="30"/>
      <c r="I18" s="30"/>
    </row>
    <row r="19" spans="2:9" ht="12.75" customHeight="1">
      <c r="B19" s="34" t="s">
        <v>152</v>
      </c>
      <c r="C19" s="28">
        <f>C8+C17</f>
        <v>904439579.9300001</v>
      </c>
      <c r="D19" s="28">
        <f aca="true" t="shared" si="3" ref="D19:I19">D8+D17</f>
        <v>508409203.24</v>
      </c>
      <c r="E19" s="28">
        <f t="shared" si="3"/>
        <v>353072950.16999996</v>
      </c>
      <c r="F19" s="28">
        <f t="shared" si="3"/>
        <v>0</v>
      </c>
      <c r="G19" s="28">
        <f t="shared" si="3"/>
        <v>978488185.58</v>
      </c>
      <c r="H19" s="35">
        <f t="shared" si="3"/>
        <v>42151205.56</v>
      </c>
      <c r="I19" s="28">
        <f t="shared" si="3"/>
        <v>0</v>
      </c>
    </row>
    <row r="20" spans="2:9" ht="12.75">
      <c r="B20" s="27"/>
      <c r="C20" s="28"/>
      <c r="D20" s="28"/>
      <c r="E20" s="28"/>
      <c r="F20" s="28"/>
      <c r="G20" s="28"/>
      <c r="H20" s="28"/>
      <c r="I20" s="28"/>
    </row>
    <row r="21" spans="2:9" ht="12.75" customHeight="1">
      <c r="B21" s="27" t="s">
        <v>153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33" t="s">
        <v>154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33" t="s">
        <v>155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33" t="s">
        <v>156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36"/>
      <c r="C25" s="37"/>
      <c r="D25" s="37"/>
      <c r="E25" s="37"/>
      <c r="F25" s="37"/>
      <c r="G25" s="37"/>
      <c r="H25" s="37"/>
      <c r="I25" s="37"/>
    </row>
    <row r="26" spans="2:9" ht="25.5">
      <c r="B26" s="34" t="s">
        <v>157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33" t="s">
        <v>158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33" t="s">
        <v>159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33" t="s">
        <v>160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38"/>
      <c r="C30" s="39"/>
      <c r="D30" s="39"/>
      <c r="E30" s="39"/>
      <c r="F30" s="39"/>
      <c r="G30" s="39"/>
      <c r="H30" s="39"/>
      <c r="I30" s="39"/>
    </row>
    <row r="31" spans="2:9" ht="18.75" customHeight="1">
      <c r="B31" s="177" t="s">
        <v>161</v>
      </c>
      <c r="C31" s="177"/>
      <c r="D31" s="177"/>
      <c r="E31" s="177"/>
      <c r="F31" s="177"/>
      <c r="G31" s="177"/>
      <c r="H31" s="177"/>
      <c r="I31" s="177"/>
    </row>
    <row r="32" spans="2:9" ht="12.75">
      <c r="B32" s="40" t="s">
        <v>162</v>
      </c>
      <c r="C32" s="41"/>
      <c r="D32" s="42"/>
      <c r="E32" s="42"/>
      <c r="F32" s="42"/>
      <c r="G32" s="42"/>
      <c r="H32" s="42"/>
      <c r="I32" s="42"/>
    </row>
    <row r="33" spans="2:9" ht="13.5" thickBot="1">
      <c r="B33" s="43"/>
      <c r="C33" s="41"/>
      <c r="D33" s="41"/>
      <c r="E33" s="41"/>
      <c r="F33" s="41"/>
      <c r="G33" s="41"/>
      <c r="H33" s="41"/>
      <c r="I33" s="41"/>
    </row>
    <row r="34" spans="2:9" ht="38.25" customHeight="1">
      <c r="B34" s="178" t="s">
        <v>163</v>
      </c>
      <c r="C34" s="178" t="s">
        <v>164</v>
      </c>
      <c r="D34" s="178" t="s">
        <v>165</v>
      </c>
      <c r="E34" s="44" t="s">
        <v>166</v>
      </c>
      <c r="F34" s="178" t="s">
        <v>167</v>
      </c>
      <c r="G34" s="44" t="s">
        <v>168</v>
      </c>
      <c r="H34" s="41"/>
      <c r="I34" s="41"/>
    </row>
    <row r="35" spans="2:9" ht="15.75" customHeight="1" thickBot="1">
      <c r="B35" s="179"/>
      <c r="C35" s="179"/>
      <c r="D35" s="179"/>
      <c r="E35" s="45" t="s">
        <v>169</v>
      </c>
      <c r="F35" s="179"/>
      <c r="G35" s="45" t="s">
        <v>170</v>
      </c>
      <c r="H35" s="41"/>
      <c r="I35" s="41"/>
    </row>
    <row r="36" spans="2:9" ht="12.75">
      <c r="B36" s="46" t="s">
        <v>171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41"/>
      <c r="I36" s="41"/>
    </row>
    <row r="37" spans="2:9" ht="12.75">
      <c r="B37" s="33" t="s">
        <v>172</v>
      </c>
      <c r="C37" s="30"/>
      <c r="D37" s="30"/>
      <c r="E37" s="30"/>
      <c r="F37" s="30"/>
      <c r="G37" s="30"/>
      <c r="H37" s="41"/>
      <c r="I37" s="41"/>
    </row>
    <row r="38" spans="2:9" ht="12.75">
      <c r="B38" s="33" t="s">
        <v>173</v>
      </c>
      <c r="C38" s="30"/>
      <c r="D38" s="30"/>
      <c r="E38" s="30"/>
      <c r="F38" s="30"/>
      <c r="G38" s="30"/>
      <c r="H38" s="41"/>
      <c r="I38" s="41"/>
    </row>
    <row r="39" spans="2:9" ht="13.5" thickBot="1">
      <c r="B39" s="47" t="s">
        <v>174</v>
      </c>
      <c r="C39" s="48"/>
      <c r="D39" s="48"/>
      <c r="E39" s="48"/>
      <c r="F39" s="48"/>
      <c r="G39" s="48"/>
      <c r="H39" s="41"/>
      <c r="I39" s="4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paperSize="5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90" zoomScaleNormal="90" zoomScalePageLayoutView="0" workbookViewId="0" topLeftCell="A1">
      <selection activeCell="M9" sqref="M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25" t="s">
        <v>176</v>
      </c>
      <c r="C6" s="49" t="s">
        <v>177</v>
      </c>
      <c r="D6" s="49" t="s">
        <v>178</v>
      </c>
      <c r="E6" s="49" t="s">
        <v>179</v>
      </c>
      <c r="F6" s="49" t="s">
        <v>180</v>
      </c>
      <c r="G6" s="49" t="s">
        <v>181</v>
      </c>
      <c r="H6" s="49" t="s">
        <v>182</v>
      </c>
      <c r="I6" s="49" t="s">
        <v>183</v>
      </c>
      <c r="J6" s="49" t="s">
        <v>184</v>
      </c>
      <c r="K6" s="49" t="s">
        <v>185</v>
      </c>
      <c r="L6" s="49" t="s">
        <v>186</v>
      </c>
    </row>
    <row r="7" spans="2:12" ht="15.75" thickBot="1">
      <c r="B7" s="26" t="s">
        <v>134</v>
      </c>
      <c r="C7" s="50" t="s">
        <v>135</v>
      </c>
      <c r="D7" s="50" t="s">
        <v>136</v>
      </c>
      <c r="E7" s="50" t="s">
        <v>137</v>
      </c>
      <c r="F7" s="50" t="s">
        <v>138</v>
      </c>
      <c r="G7" s="50" t="s">
        <v>187</v>
      </c>
      <c r="H7" s="50" t="s">
        <v>140</v>
      </c>
      <c r="I7" s="50" t="s">
        <v>141</v>
      </c>
      <c r="J7" s="50" t="s">
        <v>188</v>
      </c>
      <c r="K7" s="50" t="s">
        <v>189</v>
      </c>
      <c r="L7" s="50" t="s">
        <v>190</v>
      </c>
    </row>
    <row r="8" spans="2:12" ht="15">
      <c r="B8" s="51"/>
      <c r="C8" s="180" t="s">
        <v>191</v>
      </c>
      <c r="D8" s="181"/>
      <c r="E8" s="181"/>
      <c r="F8" s="181"/>
      <c r="G8" s="181"/>
      <c r="H8" s="181"/>
      <c r="I8" s="181"/>
      <c r="J8" s="181"/>
      <c r="K8" s="181"/>
      <c r="L8" s="182"/>
    </row>
    <row r="9" spans="2:12" ht="25.5">
      <c r="B9" s="52" t="s">
        <v>192</v>
      </c>
      <c r="C9" s="183"/>
      <c r="D9" s="184"/>
      <c r="E9" s="184"/>
      <c r="F9" s="184"/>
      <c r="G9" s="184"/>
      <c r="H9" s="184"/>
      <c r="I9" s="184"/>
      <c r="J9" s="184"/>
      <c r="K9" s="184"/>
      <c r="L9" s="185"/>
    </row>
    <row r="10" spans="2:12" ht="15">
      <c r="B10" s="53" t="s">
        <v>193</v>
      </c>
      <c r="C10" s="183"/>
      <c r="D10" s="184"/>
      <c r="E10" s="184"/>
      <c r="F10" s="184"/>
      <c r="G10" s="184"/>
      <c r="H10" s="184"/>
      <c r="I10" s="184"/>
      <c r="J10" s="184"/>
      <c r="K10" s="184"/>
      <c r="L10" s="185"/>
    </row>
    <row r="11" spans="2:12" ht="15">
      <c r="B11" s="53" t="s">
        <v>194</v>
      </c>
      <c r="C11" s="183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 ht="15">
      <c r="B12" s="53" t="s">
        <v>195</v>
      </c>
      <c r="C12" s="183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2:12" ht="15">
      <c r="B13" s="53" t="s">
        <v>196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5"/>
    </row>
    <row r="14" spans="2:12" ht="15">
      <c r="B14" s="54"/>
      <c r="C14" s="183"/>
      <c r="D14" s="184"/>
      <c r="E14" s="184"/>
      <c r="F14" s="184"/>
      <c r="G14" s="184"/>
      <c r="H14" s="184"/>
      <c r="I14" s="184"/>
      <c r="J14" s="184"/>
      <c r="K14" s="184"/>
      <c r="L14" s="185"/>
    </row>
    <row r="15" spans="2:12" ht="15">
      <c r="B15" s="52" t="s">
        <v>197</v>
      </c>
      <c r="C15" s="183"/>
      <c r="D15" s="184"/>
      <c r="E15" s="184"/>
      <c r="F15" s="184"/>
      <c r="G15" s="184"/>
      <c r="H15" s="184"/>
      <c r="I15" s="184"/>
      <c r="J15" s="184"/>
      <c r="K15" s="184"/>
      <c r="L15" s="185"/>
    </row>
    <row r="16" spans="2:12" ht="15">
      <c r="B16" s="53" t="s">
        <v>198</v>
      </c>
      <c r="C16" s="183"/>
      <c r="D16" s="184"/>
      <c r="E16" s="184"/>
      <c r="F16" s="184"/>
      <c r="G16" s="184"/>
      <c r="H16" s="184"/>
      <c r="I16" s="184"/>
      <c r="J16" s="184"/>
      <c r="K16" s="184"/>
      <c r="L16" s="185"/>
    </row>
    <row r="17" spans="2:12" ht="15">
      <c r="B17" s="53" t="s">
        <v>199</v>
      </c>
      <c r="C17" s="183"/>
      <c r="D17" s="184"/>
      <c r="E17" s="184"/>
      <c r="F17" s="184"/>
      <c r="G17" s="184"/>
      <c r="H17" s="184"/>
      <c r="I17" s="184"/>
      <c r="J17" s="184"/>
      <c r="K17" s="184"/>
      <c r="L17" s="185"/>
    </row>
    <row r="18" spans="2:12" ht="15">
      <c r="B18" s="53" t="s">
        <v>200</v>
      </c>
      <c r="C18" s="183"/>
      <c r="D18" s="184"/>
      <c r="E18" s="184"/>
      <c r="F18" s="184"/>
      <c r="G18" s="184"/>
      <c r="H18" s="184"/>
      <c r="I18" s="184"/>
      <c r="J18" s="184"/>
      <c r="K18" s="184"/>
      <c r="L18" s="185"/>
    </row>
    <row r="19" spans="2:12" ht="15">
      <c r="B19" s="53" t="s">
        <v>201</v>
      </c>
      <c r="C19" s="183"/>
      <c r="D19" s="184"/>
      <c r="E19" s="184"/>
      <c r="F19" s="184"/>
      <c r="G19" s="184"/>
      <c r="H19" s="184"/>
      <c r="I19" s="184"/>
      <c r="J19" s="184"/>
      <c r="K19" s="184"/>
      <c r="L19" s="185"/>
    </row>
    <row r="20" spans="2:12" ht="15">
      <c r="B20" s="54"/>
      <c r="C20" s="183"/>
      <c r="D20" s="184"/>
      <c r="E20" s="184"/>
      <c r="F20" s="184"/>
      <c r="G20" s="184"/>
      <c r="H20" s="184"/>
      <c r="I20" s="184"/>
      <c r="J20" s="184"/>
      <c r="K20" s="184"/>
      <c r="L20" s="185"/>
    </row>
    <row r="21" spans="2:12" ht="38.25">
      <c r="B21" s="52" t="s">
        <v>202</v>
      </c>
      <c r="C21" s="183"/>
      <c r="D21" s="184"/>
      <c r="E21" s="184"/>
      <c r="F21" s="184"/>
      <c r="G21" s="184"/>
      <c r="H21" s="184"/>
      <c r="I21" s="184"/>
      <c r="J21" s="184"/>
      <c r="K21" s="184"/>
      <c r="L21" s="185"/>
    </row>
    <row r="22" spans="2:12" ht="15.75" thickBot="1">
      <c r="B22" s="55"/>
      <c r="C22" s="186"/>
      <c r="D22" s="187"/>
      <c r="E22" s="187"/>
      <c r="F22" s="187"/>
      <c r="G22" s="187"/>
      <c r="H22" s="187"/>
      <c r="I22" s="187"/>
      <c r="J22" s="187"/>
      <c r="K22" s="187"/>
      <c r="L22" s="188"/>
    </row>
  </sheetData>
  <sheetProtection/>
  <mergeCells count="5">
    <mergeCell ref="B2:L2"/>
    <mergeCell ref="B3:L3"/>
    <mergeCell ref="B4:L4"/>
    <mergeCell ref="B5:L5"/>
    <mergeCell ref="C8:L22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89" t="s">
        <v>203</v>
      </c>
      <c r="C3" s="190"/>
      <c r="D3" s="190"/>
      <c r="E3" s="191"/>
    </row>
    <row r="4" spans="2:5" ht="12.75">
      <c r="B4" s="189" t="s">
        <v>125</v>
      </c>
      <c r="C4" s="190"/>
      <c r="D4" s="190"/>
      <c r="E4" s="191"/>
    </row>
    <row r="5" spans="2:5" ht="13.5" thickBot="1">
      <c r="B5" s="192" t="s">
        <v>1</v>
      </c>
      <c r="C5" s="193"/>
      <c r="D5" s="193"/>
      <c r="E5" s="194"/>
    </row>
    <row r="6" spans="2:5" ht="13.5" thickBot="1">
      <c r="B6" s="56"/>
      <c r="C6" s="56"/>
      <c r="D6" s="56"/>
      <c r="E6" s="56"/>
    </row>
    <row r="7" spans="2:5" ht="12.75">
      <c r="B7" s="195" t="s">
        <v>2</v>
      </c>
      <c r="C7" s="21" t="s">
        <v>204</v>
      </c>
      <c r="D7" s="197" t="s">
        <v>205</v>
      </c>
      <c r="E7" s="21" t="s">
        <v>206</v>
      </c>
    </row>
    <row r="8" spans="2:5" ht="13.5" thickBot="1">
      <c r="B8" s="196"/>
      <c r="C8" s="22" t="s">
        <v>207</v>
      </c>
      <c r="D8" s="198"/>
      <c r="E8" s="22" t="s">
        <v>208</v>
      </c>
    </row>
    <row r="9" spans="2:5" ht="12.75">
      <c r="B9" s="57" t="s">
        <v>209</v>
      </c>
      <c r="C9" s="58">
        <f>SUM(C10:C12)</f>
        <v>1251074700.27</v>
      </c>
      <c r="D9" s="58">
        <f>SUM(D10:D12)</f>
        <v>1612136627.44</v>
      </c>
      <c r="E9" s="58">
        <f>SUM(E10:E12)</f>
        <v>1612136627.44</v>
      </c>
    </row>
    <row r="10" spans="2:5" ht="12.75">
      <c r="B10" s="59" t="s">
        <v>210</v>
      </c>
      <c r="C10" s="60">
        <v>1032714249.45</v>
      </c>
      <c r="D10" s="60">
        <v>1060745159.06</v>
      </c>
      <c r="E10" s="60">
        <v>1060745159.06</v>
      </c>
    </row>
    <row r="11" spans="2:5" ht="12.75">
      <c r="B11" s="59" t="s">
        <v>211</v>
      </c>
      <c r="C11" s="60">
        <v>326298689.98</v>
      </c>
      <c r="D11" s="60">
        <v>396055215.31</v>
      </c>
      <c r="E11" s="60">
        <v>396055215.31</v>
      </c>
    </row>
    <row r="12" spans="2:5" ht="12.75">
      <c r="B12" s="59" t="s">
        <v>212</v>
      </c>
      <c r="C12" s="60">
        <f>C48</f>
        <v>-107938239.16</v>
      </c>
      <c r="D12" s="60">
        <f>D48</f>
        <v>155336253.07000005</v>
      </c>
      <c r="E12" s="60">
        <f>E48</f>
        <v>155336253.07000005</v>
      </c>
    </row>
    <row r="13" spans="2:5" ht="12.75">
      <c r="B13" s="57"/>
      <c r="C13" s="60"/>
      <c r="D13" s="60"/>
      <c r="E13" s="60"/>
    </row>
    <row r="14" spans="2:5" ht="15">
      <c r="B14" s="57" t="s">
        <v>213</v>
      </c>
      <c r="C14" s="58">
        <f>SUM(C15:C16)</f>
        <v>1251074700.37</v>
      </c>
      <c r="D14" s="58">
        <f>SUM(D15:D16)</f>
        <v>1443054906.72</v>
      </c>
      <c r="E14" s="58">
        <f>SUM(E15:E16)</f>
        <v>1407372842.1200001</v>
      </c>
    </row>
    <row r="15" spans="2:5" ht="12.75">
      <c r="B15" s="59" t="s">
        <v>214</v>
      </c>
      <c r="C15" s="60">
        <v>1028514249.55</v>
      </c>
      <c r="D15" s="60">
        <v>1189740435.72</v>
      </c>
      <c r="E15" s="60">
        <v>1165813444.14</v>
      </c>
    </row>
    <row r="16" spans="2:5" ht="12.75">
      <c r="B16" s="59" t="s">
        <v>215</v>
      </c>
      <c r="C16" s="60">
        <v>222560450.82</v>
      </c>
      <c r="D16" s="60">
        <v>253314471</v>
      </c>
      <c r="E16" s="60">
        <v>241559397.98</v>
      </c>
    </row>
    <row r="17" spans="2:5" ht="12.75">
      <c r="B17" s="61"/>
      <c r="C17" s="60"/>
      <c r="D17" s="60"/>
      <c r="E17" s="60"/>
    </row>
    <row r="18" spans="2:5" ht="12.75">
      <c r="B18" s="57" t="s">
        <v>216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217</v>
      </c>
      <c r="C19" s="62"/>
      <c r="D19" s="60"/>
      <c r="E19" s="60"/>
    </row>
    <row r="20" spans="2:5" ht="12.75">
      <c r="B20" s="59" t="s">
        <v>218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219</v>
      </c>
      <c r="C22" s="58">
        <f>C9-C14+C18</f>
        <v>-0.09999990463256836</v>
      </c>
      <c r="D22" s="57">
        <f>D9-D14+D18</f>
        <v>169081720.72000003</v>
      </c>
      <c r="E22" s="57">
        <f>E9-E14+E18</f>
        <v>204763785.31999993</v>
      </c>
    </row>
    <row r="23" spans="2:5" ht="12.75">
      <c r="B23" s="57"/>
      <c r="C23" s="60"/>
      <c r="D23" s="61"/>
      <c r="E23" s="61"/>
    </row>
    <row r="24" spans="2:5" ht="12.75">
      <c r="B24" s="57" t="s">
        <v>220</v>
      </c>
      <c r="C24" s="58">
        <f>C22-C12</f>
        <v>107938239.06000009</v>
      </c>
      <c r="D24" s="57">
        <f>D22-D12</f>
        <v>13745467.649999976</v>
      </c>
      <c r="E24" s="57">
        <f>E22-E12</f>
        <v>49427532.24999988</v>
      </c>
    </row>
    <row r="25" spans="2:5" ht="12.75">
      <c r="B25" s="57"/>
      <c r="C25" s="60"/>
      <c r="D25" s="61"/>
      <c r="E25" s="61"/>
    </row>
    <row r="26" spans="2:5" ht="25.5">
      <c r="B26" s="57" t="s">
        <v>221</v>
      </c>
      <c r="C26" s="58">
        <f>C24-C18</f>
        <v>107938239.06000009</v>
      </c>
      <c r="D26" s="58">
        <f>D24-D18</f>
        <v>13745467.649999976</v>
      </c>
      <c r="E26" s="58">
        <f>E24-E18</f>
        <v>49427532.24999988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205"/>
      <c r="C28" s="205"/>
      <c r="D28" s="205"/>
      <c r="E28" s="205"/>
    </row>
    <row r="29" spans="2:5" ht="13.5" thickBot="1">
      <c r="B29" s="65" t="s">
        <v>222</v>
      </c>
      <c r="C29" s="66" t="s">
        <v>223</v>
      </c>
      <c r="D29" s="66" t="s">
        <v>205</v>
      </c>
      <c r="E29" s="66" t="s">
        <v>224</v>
      </c>
    </row>
    <row r="30" spans="2:5" ht="12.75">
      <c r="B30" s="67"/>
      <c r="C30" s="60"/>
      <c r="D30" s="60"/>
      <c r="E30" s="60"/>
    </row>
    <row r="31" spans="2:5" ht="12.75">
      <c r="B31" s="57" t="s">
        <v>225</v>
      </c>
      <c r="C31" s="58">
        <f>SUM(C32:C33)</f>
        <v>13248987.83</v>
      </c>
      <c r="D31" s="57">
        <f>SUM(D32:D33)</f>
        <v>42151088.53</v>
      </c>
      <c r="E31" s="57">
        <f>SUM(E32:E33)</f>
        <v>42151088.53</v>
      </c>
    </row>
    <row r="32" spans="2:5" ht="12.75">
      <c r="B32" s="59" t="s">
        <v>226</v>
      </c>
      <c r="C32" s="60">
        <v>0</v>
      </c>
      <c r="D32" s="61">
        <v>29040611.58</v>
      </c>
      <c r="E32" s="61">
        <v>29040611.58</v>
      </c>
    </row>
    <row r="33" spans="2:5" ht="12.75">
      <c r="B33" s="59" t="s">
        <v>227</v>
      </c>
      <c r="C33" s="60">
        <v>13248987.83</v>
      </c>
      <c r="D33" s="61">
        <v>13110476.95</v>
      </c>
      <c r="E33" s="61">
        <v>13110476.95</v>
      </c>
    </row>
    <row r="34" spans="2:5" ht="12.75">
      <c r="B34" s="57"/>
      <c r="C34" s="60"/>
      <c r="D34" s="60"/>
      <c r="E34" s="60"/>
    </row>
    <row r="35" spans="2:5" ht="12.75">
      <c r="B35" s="57" t="s">
        <v>228</v>
      </c>
      <c r="C35" s="58">
        <f>C26-C31</f>
        <v>94689251.2300001</v>
      </c>
      <c r="D35" s="58">
        <f>D26-D31</f>
        <v>-28405620.880000025</v>
      </c>
      <c r="E35" s="58">
        <f>E26-E31</f>
        <v>7276443.71999988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99" t="s">
        <v>222</v>
      </c>
      <c r="C38" s="201" t="s">
        <v>229</v>
      </c>
      <c r="D38" s="203" t="s">
        <v>205</v>
      </c>
      <c r="E38" s="71" t="s">
        <v>206</v>
      </c>
    </row>
    <row r="39" spans="2:5" ht="13.5" thickBot="1">
      <c r="B39" s="200"/>
      <c r="C39" s="202"/>
      <c r="D39" s="204"/>
      <c r="E39" s="72" t="s">
        <v>224</v>
      </c>
    </row>
    <row r="40" spans="2:5" ht="12.75">
      <c r="B40" s="73"/>
      <c r="C40" s="74"/>
      <c r="D40" s="74"/>
      <c r="E40" s="74"/>
    </row>
    <row r="41" spans="2:5" ht="12.75">
      <c r="B41" s="75" t="s">
        <v>230</v>
      </c>
      <c r="C41" s="76">
        <f>SUM(C42:C43)</f>
        <v>0</v>
      </c>
      <c r="D41" s="76">
        <f>SUM(D42:D43)</f>
        <v>508409203.24</v>
      </c>
      <c r="E41" s="76">
        <f>SUM(E42:E43)</f>
        <v>508409203.24</v>
      </c>
    </row>
    <row r="42" spans="2:5" ht="12.75">
      <c r="B42" s="77" t="s">
        <v>231</v>
      </c>
      <c r="C42" s="74">
        <v>0</v>
      </c>
      <c r="D42" s="78">
        <v>508409203.24</v>
      </c>
      <c r="E42" s="78">
        <v>508409203.24</v>
      </c>
    </row>
    <row r="43" spans="2:5" ht="12.75">
      <c r="B43" s="77" t="s">
        <v>232</v>
      </c>
      <c r="C43" s="74">
        <v>0</v>
      </c>
      <c r="D43" s="78">
        <v>0</v>
      </c>
      <c r="E43" s="78">
        <v>0</v>
      </c>
    </row>
    <row r="44" spans="2:5" ht="12.75">
      <c r="B44" s="75" t="s">
        <v>233</v>
      </c>
      <c r="C44" s="76">
        <f>SUM(C45:C46)</f>
        <v>107938239.16</v>
      </c>
      <c r="D44" s="76">
        <f>SUM(D45:D46)</f>
        <v>353072950.16999996</v>
      </c>
      <c r="E44" s="76">
        <f>SUM(E45:E46)</f>
        <v>353072950.16999996</v>
      </c>
    </row>
    <row r="45" spans="2:5" ht="12.75">
      <c r="B45" s="77" t="s">
        <v>234</v>
      </c>
      <c r="C45" s="74">
        <v>4200000</v>
      </c>
      <c r="D45" s="78">
        <v>210473008.16</v>
      </c>
      <c r="E45" s="78">
        <v>210473008.16</v>
      </c>
    </row>
    <row r="46" spans="2:5" ht="12.75">
      <c r="B46" s="77" t="s">
        <v>235</v>
      </c>
      <c r="C46" s="74">
        <v>103738239.16</v>
      </c>
      <c r="D46" s="78">
        <v>142599942.01</v>
      </c>
      <c r="E46" s="78">
        <v>142599942.01</v>
      </c>
    </row>
    <row r="47" spans="2:5" ht="12.75">
      <c r="B47" s="75"/>
      <c r="C47" s="74"/>
      <c r="D47" s="74"/>
      <c r="E47" s="74"/>
    </row>
    <row r="48" spans="2:5" ht="12.75">
      <c r="B48" s="75" t="s">
        <v>236</v>
      </c>
      <c r="C48" s="76">
        <f>C41-C44</f>
        <v>-107938239.16</v>
      </c>
      <c r="D48" s="75">
        <f>D41-D44</f>
        <v>155336253.07000005</v>
      </c>
      <c r="E48" s="75">
        <f>E41-E44</f>
        <v>155336253.07000005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99" t="s">
        <v>222</v>
      </c>
      <c r="C51" s="71" t="s">
        <v>204</v>
      </c>
      <c r="D51" s="203" t="s">
        <v>205</v>
      </c>
      <c r="E51" s="71" t="s">
        <v>206</v>
      </c>
    </row>
    <row r="52" spans="2:5" ht="13.5" thickBot="1">
      <c r="B52" s="200"/>
      <c r="C52" s="72" t="s">
        <v>223</v>
      </c>
      <c r="D52" s="204"/>
      <c r="E52" s="72" t="s">
        <v>224</v>
      </c>
    </row>
    <row r="53" spans="2:5" ht="12.75">
      <c r="B53" s="73"/>
      <c r="C53" s="74"/>
      <c r="D53" s="74"/>
      <c r="E53" s="74"/>
    </row>
    <row r="54" spans="2:5" ht="12.75">
      <c r="B54" s="78" t="s">
        <v>237</v>
      </c>
      <c r="C54" s="74">
        <f>C10</f>
        <v>1032714249.45</v>
      </c>
      <c r="D54" s="78">
        <f>D10</f>
        <v>1060745159.06</v>
      </c>
      <c r="E54" s="78">
        <f>E10</f>
        <v>1060745159.06</v>
      </c>
    </row>
    <row r="55" spans="2:5" ht="12.75">
      <c r="B55" s="78"/>
      <c r="C55" s="74"/>
      <c r="D55" s="78"/>
      <c r="E55" s="78"/>
    </row>
    <row r="56" spans="2:5" ht="12.75">
      <c r="B56" s="81" t="s">
        <v>238</v>
      </c>
      <c r="C56" s="74">
        <f>C42-C45</f>
        <v>-4200000</v>
      </c>
      <c r="D56" s="78">
        <f>D42-D45</f>
        <v>297936195.08000004</v>
      </c>
      <c r="E56" s="78">
        <f>E42-E45</f>
        <v>297936195.08000004</v>
      </c>
    </row>
    <row r="57" spans="2:5" ht="12.75">
      <c r="B57" s="77" t="s">
        <v>231</v>
      </c>
      <c r="C57" s="74">
        <f>C42</f>
        <v>0</v>
      </c>
      <c r="D57" s="78">
        <f>D42</f>
        <v>508409203.24</v>
      </c>
      <c r="E57" s="78">
        <f>E42</f>
        <v>508409203.24</v>
      </c>
    </row>
    <row r="58" spans="2:5" ht="12.75">
      <c r="B58" s="77" t="s">
        <v>234</v>
      </c>
      <c r="C58" s="74">
        <f>C45</f>
        <v>4200000</v>
      </c>
      <c r="D58" s="78">
        <f>D45</f>
        <v>210473008.16</v>
      </c>
      <c r="E58" s="78">
        <f>E45</f>
        <v>210473008.16</v>
      </c>
    </row>
    <row r="59" spans="2:5" ht="12.75">
      <c r="B59" s="82"/>
      <c r="C59" s="74"/>
      <c r="D59" s="78"/>
      <c r="E59" s="78"/>
    </row>
    <row r="60" spans="2:5" ht="12.75">
      <c r="B60" s="82" t="s">
        <v>214</v>
      </c>
      <c r="C60" s="74">
        <f>C15</f>
        <v>1028514249.55</v>
      </c>
      <c r="D60" s="74">
        <f>D15</f>
        <v>1189740435.72</v>
      </c>
      <c r="E60" s="74">
        <f>E15</f>
        <v>1165813444.14</v>
      </c>
    </row>
    <row r="61" spans="2:5" ht="12.75">
      <c r="B61" s="82"/>
      <c r="C61" s="74"/>
      <c r="D61" s="74"/>
      <c r="E61" s="74"/>
    </row>
    <row r="62" spans="2:5" ht="12.75">
      <c r="B62" s="82" t="s">
        <v>217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239</v>
      </c>
      <c r="C64" s="76">
        <f>C54+C56-C60+C62</f>
        <v>-0.09999990463256836</v>
      </c>
      <c r="D64" s="75">
        <f>D54+D56-D60+D62</f>
        <v>168940918.41999984</v>
      </c>
      <c r="E64" s="75">
        <f>E54+E56-E60+E62</f>
        <v>192867909.99999976</v>
      </c>
    </row>
    <row r="65" spans="2:5" ht="12.75">
      <c r="B65" s="84"/>
      <c r="C65" s="76"/>
      <c r="D65" s="75"/>
      <c r="E65" s="75"/>
    </row>
    <row r="66" spans="2:5" ht="25.5">
      <c r="B66" s="85" t="s">
        <v>240</v>
      </c>
      <c r="C66" s="76">
        <f>C64-C56</f>
        <v>4199999.900000095</v>
      </c>
      <c r="D66" s="75">
        <f>D64-D56</f>
        <v>-128995276.6600002</v>
      </c>
      <c r="E66" s="75">
        <f>E64-E56</f>
        <v>-105068285.08000028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99" t="s">
        <v>222</v>
      </c>
      <c r="C69" s="201" t="s">
        <v>229</v>
      </c>
      <c r="D69" s="203" t="s">
        <v>205</v>
      </c>
      <c r="E69" s="71" t="s">
        <v>206</v>
      </c>
    </row>
    <row r="70" spans="2:5" ht="13.5" thickBot="1">
      <c r="B70" s="200"/>
      <c r="C70" s="202"/>
      <c r="D70" s="204"/>
      <c r="E70" s="72" t="s">
        <v>224</v>
      </c>
    </row>
    <row r="71" spans="2:5" ht="12.75">
      <c r="B71" s="73"/>
      <c r="C71" s="74"/>
      <c r="D71" s="74"/>
      <c r="E71" s="74"/>
    </row>
    <row r="72" spans="2:5" ht="12.75">
      <c r="B72" s="78" t="s">
        <v>211</v>
      </c>
      <c r="C72" s="74">
        <f>C11</f>
        <v>326298689.98</v>
      </c>
      <c r="D72" s="78">
        <f>D11</f>
        <v>396055215.31</v>
      </c>
      <c r="E72" s="78">
        <f>E11</f>
        <v>396055215.31</v>
      </c>
    </row>
    <row r="73" spans="2:5" ht="12.75">
      <c r="B73" s="78"/>
      <c r="C73" s="74"/>
      <c r="D73" s="78"/>
      <c r="E73" s="78"/>
    </row>
    <row r="74" spans="2:5" ht="25.5">
      <c r="B74" s="86" t="s">
        <v>241</v>
      </c>
      <c r="C74" s="74">
        <f>C75-C76</f>
        <v>-103738239.16</v>
      </c>
      <c r="D74" s="78">
        <f>D75-D76</f>
        <v>-142599942.01</v>
      </c>
      <c r="E74" s="78">
        <f>E75-E76</f>
        <v>-142599942.01</v>
      </c>
    </row>
    <row r="75" spans="2:5" ht="12.75">
      <c r="B75" s="77" t="s">
        <v>232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235</v>
      </c>
      <c r="C76" s="74">
        <f>C46</f>
        <v>103738239.16</v>
      </c>
      <c r="D76" s="78">
        <f>D46</f>
        <v>142599942.01</v>
      </c>
      <c r="E76" s="78">
        <f>E46</f>
        <v>142599942.01</v>
      </c>
    </row>
    <row r="77" spans="2:5" ht="12.75">
      <c r="B77" s="82"/>
      <c r="C77" s="74"/>
      <c r="D77" s="78"/>
      <c r="E77" s="78"/>
    </row>
    <row r="78" spans="2:5" ht="12.75">
      <c r="B78" s="82" t="s">
        <v>242</v>
      </c>
      <c r="C78" s="74">
        <f>C16</f>
        <v>222560450.82</v>
      </c>
      <c r="D78" s="74">
        <f>D16</f>
        <v>253314471</v>
      </c>
      <c r="E78" s="74">
        <f>E16</f>
        <v>241559397.98</v>
      </c>
    </row>
    <row r="79" spans="2:5" ht="12.75">
      <c r="B79" s="82"/>
      <c r="C79" s="74"/>
      <c r="D79" s="74"/>
      <c r="E79" s="74"/>
    </row>
    <row r="80" spans="2:5" ht="12.75">
      <c r="B80" s="82" t="s">
        <v>218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243</v>
      </c>
      <c r="C82" s="76">
        <f>C72+C74-C78+C80</f>
        <v>2.9802322387695312E-08</v>
      </c>
      <c r="D82" s="75">
        <f>D72+D74-D78+D80</f>
        <v>140802.30000001192</v>
      </c>
      <c r="E82" s="75">
        <f>E72+E74-E78+E80</f>
        <v>11895875.320000023</v>
      </c>
    </row>
    <row r="83" spans="2:5" ht="12.75">
      <c r="B83" s="84"/>
      <c r="C83" s="76"/>
      <c r="D83" s="75"/>
      <c r="E83" s="75"/>
    </row>
    <row r="84" spans="2:5" ht="25.5">
      <c r="B84" s="85" t="s">
        <v>244</v>
      </c>
      <c r="C84" s="76">
        <f>C82-C74</f>
        <v>103738239.16000003</v>
      </c>
      <c r="D84" s="75">
        <f>D82-D74</f>
        <v>142740744.31</v>
      </c>
      <c r="E84" s="75">
        <f>E82-E74</f>
        <v>154495817.33</v>
      </c>
    </row>
    <row r="85" spans="2:5" ht="13.5" thickBot="1">
      <c r="B85" s="79"/>
      <c r="C85" s="80"/>
      <c r="D85" s="79"/>
      <c r="E85" s="7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2" sqref="I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5.28125" style="108" customWidth="1"/>
    <col min="4" max="4" width="15.140625" style="1" customWidth="1"/>
    <col min="5" max="5" width="13.8515625" style="108" customWidth="1"/>
    <col min="6" max="6" width="13.8515625" style="1" customWidth="1"/>
    <col min="7" max="7" width="14.8515625" style="1" customWidth="1"/>
    <col min="8" max="8" width="13.7109375" style="108" customWidth="1"/>
    <col min="9" max="16384" width="11.00390625" style="1" customWidth="1"/>
  </cols>
  <sheetData>
    <row r="1" spans="2:8" ht="12.75">
      <c r="B1" s="159" t="s">
        <v>120</v>
      </c>
      <c r="C1" s="160"/>
      <c r="D1" s="160"/>
      <c r="E1" s="160"/>
      <c r="F1" s="160"/>
      <c r="G1" s="160"/>
      <c r="H1" s="161"/>
    </row>
    <row r="2" spans="2:8" ht="12.75">
      <c r="B2" s="189" t="s">
        <v>245</v>
      </c>
      <c r="C2" s="190"/>
      <c r="D2" s="190"/>
      <c r="E2" s="190"/>
      <c r="F2" s="190"/>
      <c r="G2" s="190"/>
      <c r="H2" s="191"/>
    </row>
    <row r="3" spans="2:8" ht="12.75">
      <c r="B3" s="189" t="s">
        <v>125</v>
      </c>
      <c r="C3" s="190"/>
      <c r="D3" s="190"/>
      <c r="E3" s="190"/>
      <c r="F3" s="190"/>
      <c r="G3" s="190"/>
      <c r="H3" s="191"/>
    </row>
    <row r="4" spans="2:8" ht="13.5" thickBot="1">
      <c r="B4" s="192" t="s">
        <v>1</v>
      </c>
      <c r="C4" s="193"/>
      <c r="D4" s="193"/>
      <c r="E4" s="193"/>
      <c r="F4" s="193"/>
      <c r="G4" s="193"/>
      <c r="H4" s="194"/>
    </row>
    <row r="5" spans="2:8" ht="13.5" thickBot="1">
      <c r="B5" s="20"/>
      <c r="C5" s="208" t="s">
        <v>246</v>
      </c>
      <c r="D5" s="209"/>
      <c r="E5" s="209"/>
      <c r="F5" s="209"/>
      <c r="G5" s="210"/>
      <c r="H5" s="206" t="s">
        <v>247</v>
      </c>
    </row>
    <row r="6" spans="2:8" ht="12.75">
      <c r="B6" s="87" t="s">
        <v>222</v>
      </c>
      <c r="C6" s="206" t="s">
        <v>248</v>
      </c>
      <c r="D6" s="197" t="s">
        <v>249</v>
      </c>
      <c r="E6" s="206" t="s">
        <v>250</v>
      </c>
      <c r="F6" s="206" t="s">
        <v>205</v>
      </c>
      <c r="G6" s="206" t="s">
        <v>251</v>
      </c>
      <c r="H6" s="211"/>
    </row>
    <row r="7" spans="2:8" ht="13.5" thickBot="1">
      <c r="B7" s="88" t="s">
        <v>134</v>
      </c>
      <c r="C7" s="207"/>
      <c r="D7" s="198"/>
      <c r="E7" s="207"/>
      <c r="F7" s="207"/>
      <c r="G7" s="207"/>
      <c r="H7" s="207"/>
    </row>
    <row r="8" spans="2:8" ht="12.75">
      <c r="B8" s="75" t="s">
        <v>252</v>
      </c>
      <c r="C8" s="89"/>
      <c r="D8" s="90"/>
      <c r="E8" s="89"/>
      <c r="F8" s="90"/>
      <c r="G8" s="90"/>
      <c r="H8" s="89"/>
    </row>
    <row r="9" spans="2:8" ht="12.75">
      <c r="B9" s="82" t="s">
        <v>253</v>
      </c>
      <c r="C9" s="89">
        <v>154248838.4</v>
      </c>
      <c r="D9" s="90">
        <v>0</v>
      </c>
      <c r="E9" s="89">
        <f>C9+D9</f>
        <v>154248838.4</v>
      </c>
      <c r="F9" s="90">
        <v>128133752.32</v>
      </c>
      <c r="G9" s="90">
        <v>128133752.32</v>
      </c>
      <c r="H9" s="89">
        <f>G9-C9</f>
        <v>-26115086.080000013</v>
      </c>
    </row>
    <row r="10" spans="2:8" ht="12.75">
      <c r="B10" s="82" t="s">
        <v>254</v>
      </c>
      <c r="C10" s="89"/>
      <c r="D10" s="90"/>
      <c r="E10" s="89">
        <f aca="true" t="shared" si="0" ref="E10:E39">C10+D10</f>
        <v>0</v>
      </c>
      <c r="F10" s="90"/>
      <c r="G10" s="90"/>
      <c r="H10" s="89">
        <f aca="true" t="shared" si="1" ref="H10:H15">G10-C10</f>
        <v>0</v>
      </c>
    </row>
    <row r="11" spans="2:8" ht="12.75">
      <c r="B11" s="82" t="s">
        <v>255</v>
      </c>
      <c r="C11" s="89">
        <v>150319.82</v>
      </c>
      <c r="D11" s="90">
        <v>0</v>
      </c>
      <c r="E11" s="89">
        <f t="shared" si="0"/>
        <v>150319.82</v>
      </c>
      <c r="F11" s="90">
        <v>0</v>
      </c>
      <c r="G11" s="90">
        <v>0</v>
      </c>
      <c r="H11" s="89">
        <f t="shared" si="1"/>
        <v>-150319.82</v>
      </c>
    </row>
    <row r="12" spans="2:8" ht="12.75">
      <c r="B12" s="82" t="s">
        <v>256</v>
      </c>
      <c r="C12" s="89">
        <v>95546034.77</v>
      </c>
      <c r="D12" s="90">
        <v>0</v>
      </c>
      <c r="E12" s="89">
        <f t="shared" si="0"/>
        <v>95546034.77</v>
      </c>
      <c r="F12" s="90">
        <v>81653500.82</v>
      </c>
      <c r="G12" s="90">
        <v>81653500.82</v>
      </c>
      <c r="H12" s="89">
        <f t="shared" si="1"/>
        <v>-13892533.950000003</v>
      </c>
    </row>
    <row r="13" spans="2:8" ht="12.75">
      <c r="B13" s="82" t="s">
        <v>257</v>
      </c>
      <c r="C13" s="89">
        <v>1794476.17</v>
      </c>
      <c r="D13" s="90">
        <v>4193141.27</v>
      </c>
      <c r="E13" s="89">
        <f t="shared" si="0"/>
        <v>5987617.4399999995</v>
      </c>
      <c r="F13" s="90">
        <v>7424822.54</v>
      </c>
      <c r="G13" s="90">
        <v>7424822.54</v>
      </c>
      <c r="H13" s="89">
        <f t="shared" si="1"/>
        <v>5630346.37</v>
      </c>
    </row>
    <row r="14" spans="2:8" ht="12.75">
      <c r="B14" s="82" t="s">
        <v>258</v>
      </c>
      <c r="C14" s="89">
        <v>24252522.03</v>
      </c>
      <c r="D14" s="90">
        <v>11690156.09</v>
      </c>
      <c r="E14" s="89">
        <f t="shared" si="0"/>
        <v>35942678.120000005</v>
      </c>
      <c r="F14" s="90">
        <v>36941254.49</v>
      </c>
      <c r="G14" s="90">
        <v>36941254.49</v>
      </c>
      <c r="H14" s="89">
        <f t="shared" si="1"/>
        <v>12688732.46</v>
      </c>
    </row>
    <row r="15" spans="2:8" ht="12.75">
      <c r="B15" s="82" t="s">
        <v>259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ht="25.5">
      <c r="B16" s="86" t="s">
        <v>260</v>
      </c>
      <c r="C16" s="89">
        <f aca="true" t="shared" si="2" ref="C16:H16">SUM(C17:C27)</f>
        <v>752700034.9699999</v>
      </c>
      <c r="D16" s="91">
        <f t="shared" si="2"/>
        <v>58091825.03</v>
      </c>
      <c r="E16" s="91">
        <f t="shared" si="2"/>
        <v>810791860</v>
      </c>
      <c r="F16" s="91">
        <f t="shared" si="2"/>
        <v>802619970.5400001</v>
      </c>
      <c r="G16" s="91">
        <f t="shared" si="2"/>
        <v>802619970.5400001</v>
      </c>
      <c r="H16" s="91">
        <f t="shared" si="2"/>
        <v>49919935.56999999</v>
      </c>
    </row>
    <row r="17" spans="2:8" ht="12.75">
      <c r="B17" s="92" t="s">
        <v>261</v>
      </c>
      <c r="C17" s="89">
        <v>462118989.44</v>
      </c>
      <c r="D17" s="90">
        <v>36089055.56</v>
      </c>
      <c r="E17" s="89">
        <f t="shared" si="0"/>
        <v>498208045</v>
      </c>
      <c r="F17" s="90">
        <v>493546607.82</v>
      </c>
      <c r="G17" s="90">
        <v>493546607.82</v>
      </c>
      <c r="H17" s="89">
        <f>G17-C17</f>
        <v>31427618.379999995</v>
      </c>
    </row>
    <row r="18" spans="2:8" ht="12.75">
      <c r="B18" s="92" t="s">
        <v>262</v>
      </c>
      <c r="C18" s="89">
        <v>191869296.73</v>
      </c>
      <c r="D18" s="90">
        <v>8550435.27</v>
      </c>
      <c r="E18" s="89">
        <f t="shared" si="0"/>
        <v>200419732</v>
      </c>
      <c r="F18" s="90">
        <v>192857493.54</v>
      </c>
      <c r="G18" s="90">
        <v>192857493.54</v>
      </c>
      <c r="H18" s="89">
        <f aca="true" t="shared" si="3" ref="H18:H39">G18-C18</f>
        <v>988196.8100000024</v>
      </c>
    </row>
    <row r="19" spans="2:8" ht="12.75">
      <c r="B19" s="92" t="s">
        <v>263</v>
      </c>
      <c r="C19" s="89">
        <v>30441762.75</v>
      </c>
      <c r="D19" s="90">
        <v>11558826.25</v>
      </c>
      <c r="E19" s="89">
        <f t="shared" si="0"/>
        <v>42000589</v>
      </c>
      <c r="F19" s="90">
        <v>34002220.48</v>
      </c>
      <c r="G19" s="90">
        <v>34002220.48</v>
      </c>
      <c r="H19" s="89">
        <f t="shared" si="3"/>
        <v>3560457.7299999967</v>
      </c>
    </row>
    <row r="20" spans="2:8" ht="12.75">
      <c r="B20" s="92" t="s">
        <v>264</v>
      </c>
      <c r="C20" s="89">
        <v>1</v>
      </c>
      <c r="D20" s="90">
        <v>0</v>
      </c>
      <c r="E20" s="89">
        <f t="shared" si="0"/>
        <v>1</v>
      </c>
      <c r="F20" s="90">
        <v>0</v>
      </c>
      <c r="G20" s="90">
        <v>0</v>
      </c>
      <c r="H20" s="89">
        <f t="shared" si="3"/>
        <v>-1</v>
      </c>
    </row>
    <row r="21" spans="2:8" ht="12.75">
      <c r="B21" s="92" t="s">
        <v>265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25.5">
      <c r="B22" s="93" t="s">
        <v>266</v>
      </c>
      <c r="C22" s="89">
        <v>141578.5</v>
      </c>
      <c r="D22" s="90">
        <v>512928.5</v>
      </c>
      <c r="E22" s="89">
        <f t="shared" si="0"/>
        <v>654507</v>
      </c>
      <c r="F22" s="90">
        <v>996185.59</v>
      </c>
      <c r="G22" s="90">
        <v>996185.59</v>
      </c>
      <c r="H22" s="89">
        <f t="shared" si="3"/>
        <v>854607.09</v>
      </c>
    </row>
    <row r="23" spans="2:8" ht="25.5">
      <c r="B23" s="93" t="s">
        <v>267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12.75">
      <c r="B24" s="92" t="s">
        <v>268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2" t="s">
        <v>269</v>
      </c>
      <c r="C25" s="89">
        <v>18128406.55</v>
      </c>
      <c r="D25" s="90">
        <v>717313.45</v>
      </c>
      <c r="E25" s="89">
        <f t="shared" si="0"/>
        <v>18845720</v>
      </c>
      <c r="F25" s="90">
        <v>17978480.11</v>
      </c>
      <c r="G25" s="90">
        <v>17978480.11</v>
      </c>
      <c r="H25" s="89">
        <f t="shared" si="3"/>
        <v>-149926.44000000134</v>
      </c>
    </row>
    <row r="26" spans="2:8" ht="12.75">
      <c r="B26" s="92" t="s">
        <v>270</v>
      </c>
      <c r="C26" s="89">
        <v>50000000</v>
      </c>
      <c r="D26" s="90">
        <v>663266</v>
      </c>
      <c r="E26" s="89">
        <f t="shared" si="0"/>
        <v>50663266</v>
      </c>
      <c r="F26" s="90">
        <v>63238983</v>
      </c>
      <c r="G26" s="90">
        <v>63238983</v>
      </c>
      <c r="H26" s="89">
        <f t="shared" si="3"/>
        <v>13238983</v>
      </c>
    </row>
    <row r="27" spans="2:8" ht="25.5">
      <c r="B27" s="93" t="s">
        <v>271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86" t="s">
        <v>272</v>
      </c>
      <c r="C28" s="89">
        <f aca="true" t="shared" si="4" ref="C28:H28">SUM(C29:C33)</f>
        <v>0</v>
      </c>
      <c r="D28" s="89">
        <f t="shared" si="4"/>
        <v>0</v>
      </c>
      <c r="E28" s="89">
        <f t="shared" si="4"/>
        <v>0</v>
      </c>
      <c r="F28" s="89">
        <f t="shared" si="4"/>
        <v>0</v>
      </c>
      <c r="G28" s="89">
        <f t="shared" si="4"/>
        <v>0</v>
      </c>
      <c r="H28" s="89">
        <f t="shared" si="4"/>
        <v>0</v>
      </c>
    </row>
    <row r="29" spans="2:8" ht="12.75">
      <c r="B29" s="92" t="s">
        <v>273</v>
      </c>
      <c r="C29" s="89"/>
      <c r="D29" s="90"/>
      <c r="E29" s="89">
        <f t="shared" si="0"/>
        <v>0</v>
      </c>
      <c r="F29" s="90"/>
      <c r="G29" s="90"/>
      <c r="H29" s="89">
        <f t="shared" si="3"/>
        <v>0</v>
      </c>
    </row>
    <row r="30" spans="2:8" ht="12.75">
      <c r="B30" s="92" t="s">
        <v>274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2" t="s">
        <v>275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25.5">
      <c r="B32" s="93" t="s">
        <v>276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12.75">
      <c r="B33" s="92" t="s">
        <v>277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82" t="s">
        <v>278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2" t="s">
        <v>279</v>
      </c>
      <c r="C35" s="89">
        <f aca="true" t="shared" si="5" ref="C35:H35">C36</f>
        <v>0</v>
      </c>
      <c r="D35" s="89">
        <f t="shared" si="5"/>
        <v>0</v>
      </c>
      <c r="E35" s="89">
        <f t="shared" si="5"/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</row>
    <row r="36" spans="2:8" ht="12.75">
      <c r="B36" s="92" t="s">
        <v>280</v>
      </c>
      <c r="C36" s="89"/>
      <c r="D36" s="90"/>
      <c r="E36" s="89">
        <f t="shared" si="0"/>
        <v>0</v>
      </c>
      <c r="F36" s="90"/>
      <c r="G36" s="90"/>
      <c r="H36" s="89">
        <f t="shared" si="3"/>
        <v>0</v>
      </c>
    </row>
    <row r="37" spans="2:8" ht="12.75">
      <c r="B37" s="82" t="s">
        <v>281</v>
      </c>
      <c r="C37" s="89">
        <f aca="true" t="shared" si="6" ref="C37:H37">C38+C39</f>
        <v>4022023.29</v>
      </c>
      <c r="D37" s="89">
        <f t="shared" si="6"/>
        <v>268225.13</v>
      </c>
      <c r="E37" s="89">
        <f t="shared" si="6"/>
        <v>4290248.42</v>
      </c>
      <c r="F37" s="89">
        <f t="shared" si="6"/>
        <v>3971858.35</v>
      </c>
      <c r="G37" s="89">
        <f t="shared" si="6"/>
        <v>3971858.35</v>
      </c>
      <c r="H37" s="89">
        <f t="shared" si="6"/>
        <v>-50164.94000000006</v>
      </c>
    </row>
    <row r="38" spans="2:8" ht="12.75">
      <c r="B38" s="92" t="s">
        <v>282</v>
      </c>
      <c r="C38" s="89">
        <v>4022022.29</v>
      </c>
      <c r="D38" s="90">
        <v>268225.13</v>
      </c>
      <c r="E38" s="89">
        <f t="shared" si="0"/>
        <v>4290247.42</v>
      </c>
      <c r="F38" s="90">
        <v>3752563.46</v>
      </c>
      <c r="G38" s="90">
        <v>3752563.46</v>
      </c>
      <c r="H38" s="89">
        <f t="shared" si="3"/>
        <v>-269458.8300000001</v>
      </c>
    </row>
    <row r="39" spans="2:8" ht="12.75">
      <c r="B39" s="92" t="s">
        <v>283</v>
      </c>
      <c r="C39" s="89">
        <v>1</v>
      </c>
      <c r="D39" s="90">
        <v>0</v>
      </c>
      <c r="E39" s="89">
        <f t="shared" si="0"/>
        <v>1</v>
      </c>
      <c r="F39" s="90">
        <v>219294.89</v>
      </c>
      <c r="G39" s="90">
        <v>219294.89</v>
      </c>
      <c r="H39" s="89">
        <f t="shared" si="3"/>
        <v>219293.89</v>
      </c>
    </row>
    <row r="40" spans="2:8" ht="12.75">
      <c r="B40" s="94"/>
      <c r="C40" s="89"/>
      <c r="D40" s="90"/>
      <c r="E40" s="89"/>
      <c r="F40" s="90"/>
      <c r="G40" s="90"/>
      <c r="H40" s="89"/>
    </row>
    <row r="41" spans="2:8" ht="25.5">
      <c r="B41" s="57" t="s">
        <v>284</v>
      </c>
      <c r="C41" s="95">
        <f aca="true" t="shared" si="7" ref="C41:H41">C9+C10+C11+C12+C13+C14+C15+C16+C28+C34+C35+C37</f>
        <v>1032714249.4499998</v>
      </c>
      <c r="D41" s="96">
        <f t="shared" si="7"/>
        <v>74243347.52</v>
      </c>
      <c r="E41" s="96">
        <f t="shared" si="7"/>
        <v>1106957596.97</v>
      </c>
      <c r="F41" s="96">
        <f t="shared" si="7"/>
        <v>1060745159.0600001</v>
      </c>
      <c r="G41" s="96">
        <f t="shared" si="7"/>
        <v>1060745159.0600001</v>
      </c>
      <c r="H41" s="96">
        <f t="shared" si="7"/>
        <v>28030909.609999973</v>
      </c>
    </row>
    <row r="42" spans="2:8" ht="12.75">
      <c r="B42" s="78"/>
      <c r="C42" s="89"/>
      <c r="D42" s="78"/>
      <c r="E42" s="97"/>
      <c r="F42" s="78"/>
      <c r="G42" s="78"/>
      <c r="H42" s="97"/>
    </row>
    <row r="43" spans="2:8" ht="25.5">
      <c r="B43" s="57" t="s">
        <v>285</v>
      </c>
      <c r="C43" s="98"/>
      <c r="D43" s="99"/>
      <c r="E43" s="98"/>
      <c r="F43" s="99"/>
      <c r="G43" s="99"/>
      <c r="H43" s="89"/>
    </row>
    <row r="44" spans="2:8" ht="12.75">
      <c r="B44" s="94"/>
      <c r="C44" s="89"/>
      <c r="D44" s="100"/>
      <c r="E44" s="89"/>
      <c r="F44" s="100"/>
      <c r="G44" s="100"/>
      <c r="H44" s="89"/>
    </row>
    <row r="45" spans="2:8" ht="12.75">
      <c r="B45" s="75" t="s">
        <v>286</v>
      </c>
      <c r="C45" s="89"/>
      <c r="D45" s="90"/>
      <c r="E45" s="89"/>
      <c r="F45" s="90"/>
      <c r="G45" s="90"/>
      <c r="H45" s="89"/>
    </row>
    <row r="46" spans="2:8" ht="12.75">
      <c r="B46" s="82" t="s">
        <v>287</v>
      </c>
      <c r="C46" s="89">
        <f aca="true" t="shared" si="8" ref="C46:H46">SUM(C47:C54)</f>
        <v>326298686.98</v>
      </c>
      <c r="D46" s="89">
        <f t="shared" si="8"/>
        <v>47159901.68</v>
      </c>
      <c r="E46" s="89">
        <f t="shared" si="8"/>
        <v>373458588.65999997</v>
      </c>
      <c r="F46" s="89">
        <f t="shared" si="8"/>
        <v>373458742.11</v>
      </c>
      <c r="G46" s="89">
        <f t="shared" si="8"/>
        <v>373458742.11</v>
      </c>
      <c r="H46" s="89">
        <f t="shared" si="8"/>
        <v>47160055.13000004</v>
      </c>
    </row>
    <row r="47" spans="2:8" ht="25.5">
      <c r="B47" s="93" t="s">
        <v>288</v>
      </c>
      <c r="C47" s="89"/>
      <c r="D47" s="90"/>
      <c r="E47" s="89">
        <f aca="true" t="shared" si="9" ref="E47:E64">C47+D47</f>
        <v>0</v>
      </c>
      <c r="F47" s="90"/>
      <c r="G47" s="90"/>
      <c r="H47" s="89">
        <f aca="true" t="shared" si="10" ref="H47:H64">G47-C47</f>
        <v>0</v>
      </c>
    </row>
    <row r="48" spans="2:8" ht="25.5">
      <c r="B48" s="93" t="s">
        <v>289</v>
      </c>
      <c r="C48" s="89"/>
      <c r="D48" s="90"/>
      <c r="E48" s="89">
        <f t="shared" si="9"/>
        <v>0</v>
      </c>
      <c r="F48" s="90"/>
      <c r="G48" s="90"/>
      <c r="H48" s="89">
        <f t="shared" si="10"/>
        <v>0</v>
      </c>
    </row>
    <row r="49" spans="2:8" ht="25.5">
      <c r="B49" s="93" t="s">
        <v>290</v>
      </c>
      <c r="C49" s="89">
        <v>62960210</v>
      </c>
      <c r="D49" s="90">
        <v>9333776</v>
      </c>
      <c r="E49" s="89">
        <f t="shared" si="9"/>
        <v>72293986</v>
      </c>
      <c r="F49" s="90">
        <v>72294139.45</v>
      </c>
      <c r="G49" s="90">
        <v>72294139.45</v>
      </c>
      <c r="H49" s="89">
        <f t="shared" si="10"/>
        <v>9333929.450000003</v>
      </c>
    </row>
    <row r="50" spans="2:8" ht="38.25">
      <c r="B50" s="93" t="s">
        <v>291</v>
      </c>
      <c r="C50" s="89">
        <v>263338476.98</v>
      </c>
      <c r="D50" s="90">
        <v>37826125.68</v>
      </c>
      <c r="E50" s="89">
        <f t="shared" si="9"/>
        <v>301164602.65999997</v>
      </c>
      <c r="F50" s="90">
        <v>301164602.66</v>
      </c>
      <c r="G50" s="90">
        <v>301164602.66</v>
      </c>
      <c r="H50" s="89">
        <f t="shared" si="10"/>
        <v>37826125.68000004</v>
      </c>
    </row>
    <row r="51" spans="2:8" ht="12.75">
      <c r="B51" s="93" t="s">
        <v>292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25.5">
      <c r="B52" s="93" t="s">
        <v>293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>
      <c r="B53" s="93" t="s">
        <v>294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3" t="s">
        <v>295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12.75">
      <c r="B55" s="86" t="s">
        <v>296</v>
      </c>
      <c r="C55" s="89">
        <f aca="true" t="shared" si="11" ref="C55:H55">SUM(C56:C59)</f>
        <v>3</v>
      </c>
      <c r="D55" s="89">
        <f t="shared" si="11"/>
        <v>23169009.08</v>
      </c>
      <c r="E55" s="89">
        <f t="shared" si="11"/>
        <v>23169012.08</v>
      </c>
      <c r="F55" s="89">
        <f t="shared" si="11"/>
        <v>22596473.2</v>
      </c>
      <c r="G55" s="89">
        <f t="shared" si="11"/>
        <v>22596473.2</v>
      </c>
      <c r="H55" s="89">
        <f t="shared" si="11"/>
        <v>22596470.2</v>
      </c>
    </row>
    <row r="56" spans="2:8" ht="12.75">
      <c r="B56" s="93" t="s">
        <v>297</v>
      </c>
      <c r="C56" s="89"/>
      <c r="D56" s="90"/>
      <c r="E56" s="89">
        <f t="shared" si="9"/>
        <v>0</v>
      </c>
      <c r="F56" s="90"/>
      <c r="G56" s="90"/>
      <c r="H56" s="89">
        <f t="shared" si="10"/>
        <v>0</v>
      </c>
    </row>
    <row r="57" spans="2:8" ht="12.75">
      <c r="B57" s="93" t="s">
        <v>298</v>
      </c>
      <c r="C57" s="89">
        <v>1</v>
      </c>
      <c r="D57" s="90">
        <v>18495426</v>
      </c>
      <c r="E57" s="89">
        <f t="shared" si="9"/>
        <v>18495427</v>
      </c>
      <c r="F57" s="90">
        <v>18495426</v>
      </c>
      <c r="G57" s="90">
        <v>18495426</v>
      </c>
      <c r="H57" s="89">
        <f t="shared" si="10"/>
        <v>18495425</v>
      </c>
    </row>
    <row r="58" spans="2:8" ht="12.75">
      <c r="B58" s="93" t="s">
        <v>299</v>
      </c>
      <c r="C58" s="89">
        <v>1</v>
      </c>
      <c r="D58" s="90">
        <v>3699085.2</v>
      </c>
      <c r="E58" s="89">
        <f t="shared" si="9"/>
        <v>3699086.2</v>
      </c>
      <c r="F58" s="90">
        <v>3699085.2</v>
      </c>
      <c r="G58" s="90">
        <v>3699085.2</v>
      </c>
      <c r="H58" s="89">
        <f t="shared" si="10"/>
        <v>3699084.2</v>
      </c>
    </row>
    <row r="59" spans="2:8" ht="12.75">
      <c r="B59" s="93" t="s">
        <v>300</v>
      </c>
      <c r="C59" s="89">
        <v>1</v>
      </c>
      <c r="D59" s="90">
        <v>974497.88</v>
      </c>
      <c r="E59" s="89">
        <f t="shared" si="9"/>
        <v>974498.88</v>
      </c>
      <c r="F59" s="90">
        <v>401962</v>
      </c>
      <c r="G59" s="90">
        <v>401962</v>
      </c>
      <c r="H59" s="89">
        <f t="shared" si="10"/>
        <v>401961</v>
      </c>
    </row>
    <row r="60" spans="2:8" ht="12.75">
      <c r="B60" s="86" t="s">
        <v>301</v>
      </c>
      <c r="C60" s="89">
        <f aca="true" t="shared" si="12" ref="C60:H60">C61+C62</f>
        <v>0</v>
      </c>
      <c r="D60" s="89">
        <f t="shared" si="12"/>
        <v>0</v>
      </c>
      <c r="E60" s="89">
        <f t="shared" si="12"/>
        <v>0</v>
      </c>
      <c r="F60" s="89">
        <f t="shared" si="12"/>
        <v>0</v>
      </c>
      <c r="G60" s="89">
        <f t="shared" si="12"/>
        <v>0</v>
      </c>
      <c r="H60" s="89">
        <f t="shared" si="12"/>
        <v>0</v>
      </c>
    </row>
    <row r="61" spans="2:8" ht="25.5">
      <c r="B61" s="93" t="s">
        <v>302</v>
      </c>
      <c r="C61" s="89"/>
      <c r="D61" s="90"/>
      <c r="E61" s="89">
        <f t="shared" si="9"/>
        <v>0</v>
      </c>
      <c r="F61" s="90"/>
      <c r="G61" s="90"/>
      <c r="H61" s="89">
        <f t="shared" si="10"/>
        <v>0</v>
      </c>
    </row>
    <row r="62" spans="2:8" ht="12.75">
      <c r="B62" s="93" t="s">
        <v>303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38.25">
      <c r="B63" s="86" t="s">
        <v>304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12.75">
      <c r="B64" s="101" t="s">
        <v>305</v>
      </c>
      <c r="C64" s="102"/>
      <c r="D64" s="103"/>
      <c r="E64" s="102">
        <f t="shared" si="9"/>
        <v>0</v>
      </c>
      <c r="F64" s="103"/>
      <c r="G64" s="103"/>
      <c r="H64" s="102">
        <f t="shared" si="10"/>
        <v>0</v>
      </c>
    </row>
    <row r="65" spans="2:8" ht="12.75">
      <c r="B65" s="94"/>
      <c r="C65" s="89"/>
      <c r="D65" s="100"/>
      <c r="E65" s="89"/>
      <c r="F65" s="100"/>
      <c r="G65" s="100"/>
      <c r="H65" s="89"/>
    </row>
    <row r="66" spans="2:8" ht="25.5">
      <c r="B66" s="57" t="s">
        <v>306</v>
      </c>
      <c r="C66" s="95">
        <f aca="true" t="shared" si="13" ref="C66:H66">C46+C55+C60+C63+C64</f>
        <v>326298689.98</v>
      </c>
      <c r="D66" s="95">
        <f t="shared" si="13"/>
        <v>70328910.75999999</v>
      </c>
      <c r="E66" s="95">
        <f t="shared" si="13"/>
        <v>396627600.73999995</v>
      </c>
      <c r="F66" s="95">
        <f t="shared" si="13"/>
        <v>396055215.31</v>
      </c>
      <c r="G66" s="95">
        <f t="shared" si="13"/>
        <v>396055215.31</v>
      </c>
      <c r="H66" s="95">
        <f t="shared" si="13"/>
        <v>69756525.33000004</v>
      </c>
    </row>
    <row r="67" spans="2:8" ht="12.75">
      <c r="B67" s="104"/>
      <c r="C67" s="89"/>
      <c r="D67" s="100"/>
      <c r="E67" s="89"/>
      <c r="F67" s="100"/>
      <c r="G67" s="100"/>
      <c r="H67" s="89"/>
    </row>
    <row r="68" spans="2:8" ht="25.5">
      <c r="B68" s="57" t="s">
        <v>307</v>
      </c>
      <c r="C68" s="95">
        <f aca="true" t="shared" si="14" ref="C68:H68">C69</f>
        <v>0</v>
      </c>
      <c r="D68" s="95">
        <f t="shared" si="14"/>
        <v>508409203.24</v>
      </c>
      <c r="E68" s="95">
        <f t="shared" si="14"/>
        <v>508409203.24</v>
      </c>
      <c r="F68" s="95">
        <f t="shared" si="14"/>
        <v>508409203.24</v>
      </c>
      <c r="G68" s="95">
        <f t="shared" si="14"/>
        <v>508409203.24</v>
      </c>
      <c r="H68" s="95">
        <f t="shared" si="14"/>
        <v>508409203.24</v>
      </c>
    </row>
    <row r="69" spans="2:8" ht="12.75">
      <c r="B69" s="104" t="s">
        <v>308</v>
      </c>
      <c r="C69" s="89">
        <v>0</v>
      </c>
      <c r="D69" s="90">
        <v>508409203.24</v>
      </c>
      <c r="E69" s="89">
        <f>C69+D69</f>
        <v>508409203.24</v>
      </c>
      <c r="F69" s="90">
        <v>508409203.24</v>
      </c>
      <c r="G69" s="90">
        <v>508409203.24</v>
      </c>
      <c r="H69" s="89">
        <f>G69-C69</f>
        <v>508409203.24</v>
      </c>
    </row>
    <row r="70" spans="2:8" ht="12.75">
      <c r="B70" s="104"/>
      <c r="C70" s="89"/>
      <c r="D70" s="90"/>
      <c r="E70" s="89"/>
      <c r="F70" s="90"/>
      <c r="G70" s="90"/>
      <c r="H70" s="89"/>
    </row>
    <row r="71" spans="2:8" ht="12.75">
      <c r="B71" s="57" t="s">
        <v>309</v>
      </c>
      <c r="C71" s="95">
        <f aca="true" t="shared" si="15" ref="C71:H71">C41+C66+C68</f>
        <v>1359012939.4299998</v>
      </c>
      <c r="D71" s="95">
        <f t="shared" si="15"/>
        <v>652981461.52</v>
      </c>
      <c r="E71" s="95">
        <f t="shared" si="15"/>
        <v>2011994400.95</v>
      </c>
      <c r="F71" s="95">
        <f t="shared" si="15"/>
        <v>1965209577.6100001</v>
      </c>
      <c r="G71" s="95">
        <f t="shared" si="15"/>
        <v>1965209577.6100001</v>
      </c>
      <c r="H71" s="95">
        <f t="shared" si="15"/>
        <v>606196638.1800001</v>
      </c>
    </row>
    <row r="72" spans="2:8" ht="12.75">
      <c r="B72" s="104"/>
      <c r="C72" s="89"/>
      <c r="D72" s="90"/>
      <c r="E72" s="89"/>
      <c r="F72" s="90"/>
      <c r="G72" s="90"/>
      <c r="H72" s="89"/>
    </row>
    <row r="73" spans="2:8" ht="12.75">
      <c r="B73" s="57" t="s">
        <v>310</v>
      </c>
      <c r="C73" s="89"/>
      <c r="D73" s="90"/>
      <c r="E73" s="89"/>
      <c r="F73" s="90"/>
      <c r="G73" s="90"/>
      <c r="H73" s="89"/>
    </row>
    <row r="74" spans="2:8" ht="25.5">
      <c r="B74" s="104" t="s">
        <v>311</v>
      </c>
      <c r="C74" s="89">
        <v>0</v>
      </c>
      <c r="D74" s="90">
        <v>508409203.24</v>
      </c>
      <c r="E74" s="89">
        <f>C74+D74</f>
        <v>508409203.24</v>
      </c>
      <c r="F74" s="90">
        <v>508409203.24</v>
      </c>
      <c r="G74" s="90">
        <v>508409203.24</v>
      </c>
      <c r="H74" s="89">
        <f>G74-C74</f>
        <v>508409203.24</v>
      </c>
    </row>
    <row r="75" spans="2:8" ht="25.5">
      <c r="B75" s="104" t="s">
        <v>312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57" t="s">
        <v>313</v>
      </c>
      <c r="C76" s="95">
        <f aca="true" t="shared" si="16" ref="C76:H76">SUM(C74:C75)</f>
        <v>0</v>
      </c>
      <c r="D76" s="95">
        <f t="shared" si="16"/>
        <v>508409203.24</v>
      </c>
      <c r="E76" s="95">
        <f t="shared" si="16"/>
        <v>508409203.24</v>
      </c>
      <c r="F76" s="95">
        <f t="shared" si="16"/>
        <v>508409203.24</v>
      </c>
      <c r="G76" s="95">
        <f t="shared" si="16"/>
        <v>508409203.24</v>
      </c>
      <c r="H76" s="95">
        <f t="shared" si="16"/>
        <v>508409203.24</v>
      </c>
    </row>
    <row r="77" spans="2:8" ht="13.5" thickBot="1">
      <c r="B77" s="105"/>
      <c r="C77" s="106"/>
      <c r="D77" s="107"/>
      <c r="E77" s="106"/>
      <c r="F77" s="107"/>
      <c r="G77" s="107"/>
      <c r="H77" s="106"/>
    </row>
  </sheetData>
  <sheetProtection/>
  <mergeCells count="11">
    <mergeCell ref="E6:E7"/>
    <mergeCell ref="F6:F7"/>
    <mergeCell ref="G6:G7"/>
    <mergeCell ref="B1:H1"/>
    <mergeCell ref="B2:H2"/>
    <mergeCell ref="B3:H3"/>
    <mergeCell ref="B4:H4"/>
    <mergeCell ref="C5:G5"/>
    <mergeCell ref="H5:H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14"/>
    </row>
    <row r="3" spans="2:9" ht="12.75">
      <c r="B3" s="189" t="s">
        <v>314</v>
      </c>
      <c r="C3" s="190"/>
      <c r="D3" s="190"/>
      <c r="E3" s="190"/>
      <c r="F3" s="190"/>
      <c r="G3" s="190"/>
      <c r="H3" s="190"/>
      <c r="I3" s="215"/>
    </row>
    <row r="4" spans="2:9" ht="12.75">
      <c r="B4" s="189" t="s">
        <v>315</v>
      </c>
      <c r="C4" s="190"/>
      <c r="D4" s="190"/>
      <c r="E4" s="190"/>
      <c r="F4" s="190"/>
      <c r="G4" s="190"/>
      <c r="H4" s="190"/>
      <c r="I4" s="215"/>
    </row>
    <row r="5" spans="2:9" ht="12.75">
      <c r="B5" s="189" t="s">
        <v>125</v>
      </c>
      <c r="C5" s="190"/>
      <c r="D5" s="190"/>
      <c r="E5" s="190"/>
      <c r="F5" s="190"/>
      <c r="G5" s="190"/>
      <c r="H5" s="190"/>
      <c r="I5" s="215"/>
    </row>
    <row r="6" spans="2:9" ht="13.5" thickBot="1">
      <c r="B6" s="192" t="s">
        <v>1</v>
      </c>
      <c r="C6" s="193"/>
      <c r="D6" s="193"/>
      <c r="E6" s="193"/>
      <c r="F6" s="193"/>
      <c r="G6" s="193"/>
      <c r="H6" s="193"/>
      <c r="I6" s="216"/>
    </row>
    <row r="7" spans="2:9" ht="15.75" customHeight="1">
      <c r="B7" s="159" t="s">
        <v>2</v>
      </c>
      <c r="C7" s="161"/>
      <c r="D7" s="159" t="s">
        <v>316</v>
      </c>
      <c r="E7" s="160"/>
      <c r="F7" s="160"/>
      <c r="G7" s="160"/>
      <c r="H7" s="161"/>
      <c r="I7" s="206" t="s">
        <v>317</v>
      </c>
    </row>
    <row r="8" spans="2:9" ht="15" customHeight="1" thickBot="1">
      <c r="B8" s="189"/>
      <c r="C8" s="191"/>
      <c r="D8" s="192"/>
      <c r="E8" s="193"/>
      <c r="F8" s="193"/>
      <c r="G8" s="193"/>
      <c r="H8" s="194"/>
      <c r="I8" s="211"/>
    </row>
    <row r="9" spans="2:9" ht="26.25" thickBot="1">
      <c r="B9" s="192"/>
      <c r="C9" s="194"/>
      <c r="D9" s="109" t="s">
        <v>207</v>
      </c>
      <c r="E9" s="22" t="s">
        <v>318</v>
      </c>
      <c r="F9" s="109" t="s">
        <v>319</v>
      </c>
      <c r="G9" s="109" t="s">
        <v>205</v>
      </c>
      <c r="H9" s="109" t="s">
        <v>208</v>
      </c>
      <c r="I9" s="207"/>
    </row>
    <row r="10" spans="2:9" ht="12.75">
      <c r="B10" s="110" t="s">
        <v>320</v>
      </c>
      <c r="C10" s="111"/>
      <c r="D10" s="112">
        <f aca="true" t="shared" si="0" ref="D10:I10">D11+D19+D29+D39+D49+D59+D72+D76+D63</f>
        <v>1032714249.5500001</v>
      </c>
      <c r="E10" s="112">
        <f t="shared" si="0"/>
        <v>582281212.64</v>
      </c>
      <c r="F10" s="112">
        <f t="shared" si="0"/>
        <v>1614995462.19</v>
      </c>
      <c r="G10" s="112">
        <f t="shared" si="0"/>
        <v>1400213443.8799996</v>
      </c>
      <c r="H10" s="112">
        <f t="shared" si="0"/>
        <v>1376286452.2999997</v>
      </c>
      <c r="I10" s="112">
        <f t="shared" si="0"/>
        <v>214782018.31</v>
      </c>
    </row>
    <row r="11" spans="2:9" ht="12.75">
      <c r="B11" s="113" t="s">
        <v>321</v>
      </c>
      <c r="C11" s="114"/>
      <c r="D11" s="97">
        <f aca="true" t="shared" si="1" ref="D11:I11">SUM(D12:D18)</f>
        <v>747558155.57</v>
      </c>
      <c r="E11" s="97">
        <f t="shared" si="1"/>
        <v>64232133.629999995</v>
      </c>
      <c r="F11" s="97">
        <f t="shared" si="1"/>
        <v>811790289.2</v>
      </c>
      <c r="G11" s="97">
        <f t="shared" si="1"/>
        <v>689904019.18</v>
      </c>
      <c r="H11" s="97">
        <f t="shared" si="1"/>
        <v>685410614.4200001</v>
      </c>
      <c r="I11" s="97">
        <f t="shared" si="1"/>
        <v>121886270.02000001</v>
      </c>
    </row>
    <row r="12" spans="2:9" ht="12.75">
      <c r="B12" s="115" t="s">
        <v>322</v>
      </c>
      <c r="C12" s="116"/>
      <c r="D12" s="97">
        <v>279213297.24</v>
      </c>
      <c r="E12" s="89">
        <v>-1354344.18</v>
      </c>
      <c r="F12" s="89">
        <f>D12+E12</f>
        <v>277858953.06</v>
      </c>
      <c r="G12" s="89">
        <v>227621227.36</v>
      </c>
      <c r="H12" s="89">
        <v>227474719.18</v>
      </c>
      <c r="I12" s="89">
        <f>F12-G12</f>
        <v>50237725.69999999</v>
      </c>
    </row>
    <row r="13" spans="2:9" ht="12.75">
      <c r="B13" s="115" t="s">
        <v>323</v>
      </c>
      <c r="C13" s="116"/>
      <c r="D13" s="97">
        <v>46598085.02</v>
      </c>
      <c r="E13" s="89">
        <v>-356099.6</v>
      </c>
      <c r="F13" s="89">
        <f aca="true" t="shared" si="2" ref="F13:F18">D13+E13</f>
        <v>46241985.42</v>
      </c>
      <c r="G13" s="89">
        <v>40343913.32</v>
      </c>
      <c r="H13" s="89">
        <v>40099072.98</v>
      </c>
      <c r="I13" s="89">
        <f aca="true" t="shared" si="3" ref="I13:I18">F13-G13</f>
        <v>5898072.1000000015</v>
      </c>
    </row>
    <row r="14" spans="2:9" ht="12.75">
      <c r="B14" s="115" t="s">
        <v>324</v>
      </c>
      <c r="C14" s="116"/>
      <c r="D14" s="97">
        <v>149213154.05</v>
      </c>
      <c r="E14" s="89">
        <v>42352277.88</v>
      </c>
      <c r="F14" s="89">
        <f t="shared" si="2"/>
        <v>191565431.93</v>
      </c>
      <c r="G14" s="89">
        <v>158325879.07</v>
      </c>
      <c r="H14" s="89">
        <v>158156145.2</v>
      </c>
      <c r="I14" s="89">
        <f t="shared" si="3"/>
        <v>33239552.860000014</v>
      </c>
    </row>
    <row r="15" spans="2:9" ht="12.75">
      <c r="B15" s="115" t="s">
        <v>325</v>
      </c>
      <c r="C15" s="116"/>
      <c r="D15" s="97">
        <v>38211518.21</v>
      </c>
      <c r="E15" s="89">
        <v>1553266.65</v>
      </c>
      <c r="F15" s="89">
        <f t="shared" si="2"/>
        <v>39764784.86</v>
      </c>
      <c r="G15" s="89">
        <v>39764784.86</v>
      </c>
      <c r="H15" s="89">
        <v>39460241.46</v>
      </c>
      <c r="I15" s="89">
        <f t="shared" si="3"/>
        <v>0</v>
      </c>
    </row>
    <row r="16" spans="2:9" ht="12.75">
      <c r="B16" s="115" t="s">
        <v>326</v>
      </c>
      <c r="C16" s="116"/>
      <c r="D16" s="97">
        <v>218075661.71</v>
      </c>
      <c r="E16" s="89">
        <v>25848424.24</v>
      </c>
      <c r="F16" s="89">
        <f t="shared" si="2"/>
        <v>243924085.95000002</v>
      </c>
      <c r="G16" s="89">
        <v>219984583.79</v>
      </c>
      <c r="H16" s="89">
        <v>219946907.12</v>
      </c>
      <c r="I16" s="89">
        <f t="shared" si="3"/>
        <v>23939502.160000026</v>
      </c>
    </row>
    <row r="17" spans="2:9" ht="12.75">
      <c r="B17" s="115" t="s">
        <v>327</v>
      </c>
      <c r="C17" s="116"/>
      <c r="D17" s="97">
        <v>7416258.32</v>
      </c>
      <c r="E17" s="89">
        <v>-7401596.36</v>
      </c>
      <c r="F17" s="89">
        <f t="shared" si="2"/>
        <v>14661.959999999963</v>
      </c>
      <c r="G17" s="89">
        <v>0</v>
      </c>
      <c r="H17" s="89">
        <v>0</v>
      </c>
      <c r="I17" s="89">
        <f t="shared" si="3"/>
        <v>14661.959999999963</v>
      </c>
    </row>
    <row r="18" spans="2:9" ht="12.75">
      <c r="B18" s="115" t="s">
        <v>328</v>
      </c>
      <c r="C18" s="116"/>
      <c r="D18" s="97">
        <v>8830181.02</v>
      </c>
      <c r="E18" s="89">
        <v>3590205</v>
      </c>
      <c r="F18" s="89">
        <f t="shared" si="2"/>
        <v>12420386.02</v>
      </c>
      <c r="G18" s="89">
        <v>3863630.78</v>
      </c>
      <c r="H18" s="89">
        <v>273528.48</v>
      </c>
      <c r="I18" s="89">
        <f t="shared" si="3"/>
        <v>8556755.24</v>
      </c>
    </row>
    <row r="19" spans="2:9" ht="12.75">
      <c r="B19" s="113" t="s">
        <v>329</v>
      </c>
      <c r="C19" s="114"/>
      <c r="D19" s="97">
        <f aca="true" t="shared" si="4" ref="D19:I19">SUM(D20:D28)</f>
        <v>47990026.660000004</v>
      </c>
      <c r="E19" s="97">
        <f t="shared" si="4"/>
        <v>10292430.739999998</v>
      </c>
      <c r="F19" s="97">
        <f t="shared" si="4"/>
        <v>58282457.4</v>
      </c>
      <c r="G19" s="97">
        <f t="shared" si="4"/>
        <v>58192777.64000001</v>
      </c>
      <c r="H19" s="97">
        <f t="shared" si="4"/>
        <v>57431035.910000004</v>
      </c>
      <c r="I19" s="97">
        <f t="shared" si="4"/>
        <v>89679.75999999764</v>
      </c>
    </row>
    <row r="20" spans="2:9" ht="12.75">
      <c r="B20" s="115" t="s">
        <v>330</v>
      </c>
      <c r="C20" s="116"/>
      <c r="D20" s="97">
        <v>3391080</v>
      </c>
      <c r="E20" s="89">
        <v>-546768.67</v>
      </c>
      <c r="F20" s="97">
        <f aca="true" t="shared" si="5" ref="F20:F28">D20+E20</f>
        <v>2844311.33</v>
      </c>
      <c r="G20" s="89">
        <v>2818244.65</v>
      </c>
      <c r="H20" s="89">
        <v>2816777.22</v>
      </c>
      <c r="I20" s="89">
        <f>F20-G20</f>
        <v>26066.680000000168</v>
      </c>
    </row>
    <row r="21" spans="2:9" ht="12.75">
      <c r="B21" s="115" t="s">
        <v>331</v>
      </c>
      <c r="C21" s="116"/>
      <c r="D21" s="97">
        <v>347136</v>
      </c>
      <c r="E21" s="89">
        <v>-12675.78</v>
      </c>
      <c r="F21" s="97">
        <f t="shared" si="5"/>
        <v>334460.22</v>
      </c>
      <c r="G21" s="89">
        <v>332867.79</v>
      </c>
      <c r="H21" s="89">
        <v>332867.79</v>
      </c>
      <c r="I21" s="89">
        <f aca="true" t="shared" si="6" ref="I21:I83">F21-G21</f>
        <v>1592.429999999993</v>
      </c>
    </row>
    <row r="22" spans="2:9" ht="12.75">
      <c r="B22" s="115" t="s">
        <v>332</v>
      </c>
      <c r="C22" s="116"/>
      <c r="D22" s="97">
        <v>142092</v>
      </c>
      <c r="E22" s="89">
        <v>10266</v>
      </c>
      <c r="F22" s="97">
        <f t="shared" si="5"/>
        <v>152358</v>
      </c>
      <c r="G22" s="89">
        <v>149393.38</v>
      </c>
      <c r="H22" s="89">
        <v>149393.38</v>
      </c>
      <c r="I22" s="89">
        <f t="shared" si="6"/>
        <v>2964.6199999999953</v>
      </c>
    </row>
    <row r="23" spans="2:9" ht="12.75">
      <c r="B23" s="115" t="s">
        <v>333</v>
      </c>
      <c r="C23" s="116"/>
      <c r="D23" s="97">
        <v>7350468</v>
      </c>
      <c r="E23" s="89">
        <v>-1300438.48</v>
      </c>
      <c r="F23" s="97">
        <f t="shared" si="5"/>
        <v>6050029.52</v>
      </c>
      <c r="G23" s="89">
        <v>6043186.1</v>
      </c>
      <c r="H23" s="89">
        <v>6043186.1</v>
      </c>
      <c r="I23" s="89">
        <f t="shared" si="6"/>
        <v>6843.4199999999255</v>
      </c>
    </row>
    <row r="24" spans="2:9" ht="12.75">
      <c r="B24" s="115" t="s">
        <v>334</v>
      </c>
      <c r="C24" s="116"/>
      <c r="D24" s="97">
        <v>297720</v>
      </c>
      <c r="E24" s="89">
        <v>363693</v>
      </c>
      <c r="F24" s="97">
        <f t="shared" si="5"/>
        <v>661413</v>
      </c>
      <c r="G24" s="89">
        <v>655671</v>
      </c>
      <c r="H24" s="89">
        <v>655671</v>
      </c>
      <c r="I24" s="89">
        <f t="shared" si="6"/>
        <v>5742</v>
      </c>
    </row>
    <row r="25" spans="2:9" ht="12.75">
      <c r="B25" s="115" t="s">
        <v>335</v>
      </c>
      <c r="C25" s="116"/>
      <c r="D25" s="97">
        <v>32653733.46</v>
      </c>
      <c r="E25" s="89">
        <v>12180374.43</v>
      </c>
      <c r="F25" s="97">
        <f t="shared" si="5"/>
        <v>44834107.89</v>
      </c>
      <c r="G25" s="89">
        <v>44828791.52</v>
      </c>
      <c r="H25" s="89">
        <v>44098201.22</v>
      </c>
      <c r="I25" s="89">
        <f t="shared" si="6"/>
        <v>5316.369999997318</v>
      </c>
    </row>
    <row r="26" spans="2:9" ht="12.75">
      <c r="B26" s="115" t="s">
        <v>336</v>
      </c>
      <c r="C26" s="116"/>
      <c r="D26" s="97">
        <v>695736</v>
      </c>
      <c r="E26" s="89">
        <v>-218804.96</v>
      </c>
      <c r="F26" s="97">
        <f t="shared" si="5"/>
        <v>476931.04000000004</v>
      </c>
      <c r="G26" s="89">
        <v>464891.8</v>
      </c>
      <c r="H26" s="89">
        <v>464891.8</v>
      </c>
      <c r="I26" s="89">
        <f t="shared" si="6"/>
        <v>12039.240000000049</v>
      </c>
    </row>
    <row r="27" spans="2:9" ht="12.75">
      <c r="B27" s="115" t="s">
        <v>337</v>
      </c>
      <c r="C27" s="116"/>
      <c r="D27" s="97">
        <v>43056</v>
      </c>
      <c r="E27" s="89">
        <v>-6215</v>
      </c>
      <c r="F27" s="97">
        <f t="shared" si="5"/>
        <v>36841</v>
      </c>
      <c r="G27" s="89">
        <v>34959.2</v>
      </c>
      <c r="H27" s="89">
        <v>34959.2</v>
      </c>
      <c r="I27" s="89">
        <f t="shared" si="6"/>
        <v>1881.800000000003</v>
      </c>
    </row>
    <row r="28" spans="2:9" ht="12.75">
      <c r="B28" s="115" t="s">
        <v>338</v>
      </c>
      <c r="C28" s="116"/>
      <c r="D28" s="97">
        <v>3069005.2</v>
      </c>
      <c r="E28" s="89">
        <v>-176999.8</v>
      </c>
      <c r="F28" s="97">
        <f t="shared" si="5"/>
        <v>2892005.4000000004</v>
      </c>
      <c r="G28" s="89">
        <v>2864772.2</v>
      </c>
      <c r="H28" s="89">
        <v>2835088.2</v>
      </c>
      <c r="I28" s="89">
        <f t="shared" si="6"/>
        <v>27233.200000000186</v>
      </c>
    </row>
    <row r="29" spans="2:9" ht="12.75">
      <c r="B29" s="113" t="s">
        <v>339</v>
      </c>
      <c r="C29" s="114"/>
      <c r="D29" s="97">
        <f aca="true" t="shared" si="7" ref="D29:I29">SUM(D30:D38)</f>
        <v>53856061.59</v>
      </c>
      <c r="E29" s="97">
        <f t="shared" si="7"/>
        <v>43295760.519999996</v>
      </c>
      <c r="F29" s="97">
        <f t="shared" si="7"/>
        <v>97151822.11</v>
      </c>
      <c r="G29" s="97">
        <f t="shared" si="7"/>
        <v>90750469.89</v>
      </c>
      <c r="H29" s="97">
        <f t="shared" si="7"/>
        <v>87838313.29</v>
      </c>
      <c r="I29" s="97">
        <f t="shared" si="7"/>
        <v>6401352.219999998</v>
      </c>
    </row>
    <row r="30" spans="2:9" ht="12.75">
      <c r="B30" s="115" t="s">
        <v>340</v>
      </c>
      <c r="C30" s="116"/>
      <c r="D30" s="97">
        <v>5328812</v>
      </c>
      <c r="E30" s="89">
        <v>-187126</v>
      </c>
      <c r="F30" s="97">
        <f aca="true" t="shared" si="8" ref="F30:F38">D30+E30</f>
        <v>5141686</v>
      </c>
      <c r="G30" s="89">
        <v>5128047.47</v>
      </c>
      <c r="H30" s="89">
        <v>5128047.47</v>
      </c>
      <c r="I30" s="89">
        <f t="shared" si="6"/>
        <v>13638.53000000026</v>
      </c>
    </row>
    <row r="31" spans="2:9" ht="12.75">
      <c r="B31" s="115" t="s">
        <v>341</v>
      </c>
      <c r="C31" s="116"/>
      <c r="D31" s="97">
        <v>11379857</v>
      </c>
      <c r="E31" s="89">
        <v>2994061.72</v>
      </c>
      <c r="F31" s="97">
        <f t="shared" si="8"/>
        <v>14373918.72</v>
      </c>
      <c r="G31" s="89">
        <v>14349716.28</v>
      </c>
      <c r="H31" s="89">
        <v>13731532.96</v>
      </c>
      <c r="I31" s="89">
        <f t="shared" si="6"/>
        <v>24202.44000000134</v>
      </c>
    </row>
    <row r="32" spans="2:9" ht="12.75">
      <c r="B32" s="115" t="s">
        <v>342</v>
      </c>
      <c r="C32" s="116"/>
      <c r="D32" s="97">
        <v>12201612</v>
      </c>
      <c r="E32" s="89">
        <v>5277730.76</v>
      </c>
      <c r="F32" s="97">
        <f t="shared" si="8"/>
        <v>17479342.759999998</v>
      </c>
      <c r="G32" s="89">
        <v>17365523.54</v>
      </c>
      <c r="H32" s="89">
        <v>17000198.26</v>
      </c>
      <c r="I32" s="89">
        <f t="shared" si="6"/>
        <v>113819.21999999881</v>
      </c>
    </row>
    <row r="33" spans="2:9" ht="12.75">
      <c r="B33" s="115" t="s">
        <v>343</v>
      </c>
      <c r="C33" s="116"/>
      <c r="D33" s="97">
        <v>3917502</v>
      </c>
      <c r="E33" s="89">
        <v>23732975.04</v>
      </c>
      <c r="F33" s="97">
        <f t="shared" si="8"/>
        <v>27650477.04</v>
      </c>
      <c r="G33" s="89">
        <v>21414465.96</v>
      </c>
      <c r="H33" s="89">
        <v>21414465.96</v>
      </c>
      <c r="I33" s="89">
        <f t="shared" si="6"/>
        <v>6236011.079999998</v>
      </c>
    </row>
    <row r="34" spans="2:9" ht="12.75">
      <c r="B34" s="115" t="s">
        <v>344</v>
      </c>
      <c r="C34" s="116"/>
      <c r="D34" s="97">
        <v>449167</v>
      </c>
      <c r="E34" s="89">
        <v>898286</v>
      </c>
      <c r="F34" s="97">
        <f t="shared" si="8"/>
        <v>1347453</v>
      </c>
      <c r="G34" s="89">
        <v>1344287.82</v>
      </c>
      <c r="H34" s="89">
        <v>1344287.82</v>
      </c>
      <c r="I34" s="89">
        <f t="shared" si="6"/>
        <v>3165.179999999935</v>
      </c>
    </row>
    <row r="35" spans="2:9" ht="12.75">
      <c r="B35" s="115" t="s">
        <v>345</v>
      </c>
      <c r="C35" s="116"/>
      <c r="D35" s="97">
        <v>1843391</v>
      </c>
      <c r="E35" s="89">
        <v>3516198</v>
      </c>
      <c r="F35" s="97">
        <f t="shared" si="8"/>
        <v>5359589</v>
      </c>
      <c r="G35" s="89">
        <v>5353617.6</v>
      </c>
      <c r="H35" s="89">
        <v>3768969.6</v>
      </c>
      <c r="I35" s="89">
        <f t="shared" si="6"/>
        <v>5971.4000000003725</v>
      </c>
    </row>
    <row r="36" spans="2:9" ht="12.75">
      <c r="B36" s="115" t="s">
        <v>346</v>
      </c>
      <c r="C36" s="116"/>
      <c r="D36" s="97">
        <v>611105</v>
      </c>
      <c r="E36" s="89">
        <v>1234699</v>
      </c>
      <c r="F36" s="97">
        <f t="shared" si="8"/>
        <v>1845804</v>
      </c>
      <c r="G36" s="89">
        <v>1843435.42</v>
      </c>
      <c r="H36" s="89">
        <v>1843435.42</v>
      </c>
      <c r="I36" s="89">
        <f t="shared" si="6"/>
        <v>2368.5800000000745</v>
      </c>
    </row>
    <row r="37" spans="2:9" ht="12.75">
      <c r="B37" s="115" t="s">
        <v>347</v>
      </c>
      <c r="C37" s="116"/>
      <c r="D37" s="97">
        <v>11306878</v>
      </c>
      <c r="E37" s="89">
        <v>-199056</v>
      </c>
      <c r="F37" s="97">
        <f t="shared" si="8"/>
        <v>11107822</v>
      </c>
      <c r="G37" s="89">
        <v>11107475.49</v>
      </c>
      <c r="H37" s="89">
        <v>11107475.49</v>
      </c>
      <c r="I37" s="89">
        <f t="shared" si="6"/>
        <v>346.5099999997765</v>
      </c>
    </row>
    <row r="38" spans="2:9" ht="12.75">
      <c r="B38" s="115" t="s">
        <v>348</v>
      </c>
      <c r="C38" s="116"/>
      <c r="D38" s="97">
        <v>6817737.59</v>
      </c>
      <c r="E38" s="89">
        <v>6027992</v>
      </c>
      <c r="F38" s="97">
        <f t="shared" si="8"/>
        <v>12845729.59</v>
      </c>
      <c r="G38" s="89">
        <v>12843900.31</v>
      </c>
      <c r="H38" s="89">
        <v>12499900.31</v>
      </c>
      <c r="I38" s="89">
        <f t="shared" si="6"/>
        <v>1829.2799999993294</v>
      </c>
    </row>
    <row r="39" spans="2:9" ht="25.5" customHeight="1">
      <c r="B39" s="212" t="s">
        <v>349</v>
      </c>
      <c r="C39" s="213"/>
      <c r="D39" s="97">
        <f aca="true" t="shared" si="9" ref="D39:I39">SUM(D40:D48)</f>
        <v>176826435.9</v>
      </c>
      <c r="E39" s="97">
        <f t="shared" si="9"/>
        <v>45482949.989999995</v>
      </c>
      <c r="F39" s="97">
        <f>SUM(F40:F48)</f>
        <v>222309385.89000002</v>
      </c>
      <c r="G39" s="97">
        <f t="shared" si="9"/>
        <v>219443201.37</v>
      </c>
      <c r="H39" s="97">
        <f t="shared" si="9"/>
        <v>218193386.9</v>
      </c>
      <c r="I39" s="97">
        <f t="shared" si="9"/>
        <v>2866184.520000007</v>
      </c>
    </row>
    <row r="40" spans="2:9" ht="12.75">
      <c r="B40" s="115" t="s">
        <v>350</v>
      </c>
      <c r="C40" s="116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ht="12.75">
      <c r="B41" s="115" t="s">
        <v>351</v>
      </c>
      <c r="C41" s="116"/>
      <c r="D41" s="97"/>
      <c r="E41" s="89"/>
      <c r="F41" s="97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5" t="s">
        <v>352</v>
      </c>
      <c r="C42" s="116"/>
      <c r="D42" s="97">
        <v>35000000</v>
      </c>
      <c r="E42" s="89">
        <v>-1210408.73</v>
      </c>
      <c r="F42" s="97">
        <f t="shared" si="10"/>
        <v>33789591.27</v>
      </c>
      <c r="G42" s="89">
        <v>31771181.81</v>
      </c>
      <c r="H42" s="89">
        <v>31771181.81</v>
      </c>
      <c r="I42" s="89">
        <f t="shared" si="6"/>
        <v>2018409.4600000046</v>
      </c>
    </row>
    <row r="43" spans="2:9" ht="12.75">
      <c r="B43" s="115" t="s">
        <v>353</v>
      </c>
      <c r="C43" s="116"/>
      <c r="D43" s="97">
        <v>6764737.75</v>
      </c>
      <c r="E43" s="89">
        <v>13014676.35</v>
      </c>
      <c r="F43" s="97">
        <f t="shared" si="10"/>
        <v>19779414.1</v>
      </c>
      <c r="G43" s="89">
        <v>19762021.1</v>
      </c>
      <c r="H43" s="89">
        <v>19762021.1</v>
      </c>
      <c r="I43" s="89">
        <f t="shared" si="6"/>
        <v>17393</v>
      </c>
    </row>
    <row r="44" spans="2:9" ht="12.75">
      <c r="B44" s="115" t="s">
        <v>354</v>
      </c>
      <c r="C44" s="116"/>
      <c r="D44" s="97">
        <v>135061698.15</v>
      </c>
      <c r="E44" s="89">
        <v>33678682.37</v>
      </c>
      <c r="F44" s="97">
        <f t="shared" si="10"/>
        <v>168740380.52</v>
      </c>
      <c r="G44" s="89">
        <v>167909998.46</v>
      </c>
      <c r="H44" s="89">
        <v>166660183.99</v>
      </c>
      <c r="I44" s="89">
        <f t="shared" si="6"/>
        <v>830382.0600000024</v>
      </c>
    </row>
    <row r="45" spans="2:9" ht="12.75">
      <c r="B45" s="115" t="s">
        <v>355</v>
      </c>
      <c r="C45" s="116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ht="12.75">
      <c r="B46" s="115" t="s">
        <v>356</v>
      </c>
      <c r="C46" s="116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ht="12.75">
      <c r="B47" s="115" t="s">
        <v>357</v>
      </c>
      <c r="C47" s="116"/>
      <c r="D47" s="97"/>
      <c r="E47" s="89"/>
      <c r="F47" s="97">
        <f t="shared" si="10"/>
        <v>0</v>
      </c>
      <c r="G47" s="89"/>
      <c r="H47" s="89"/>
      <c r="I47" s="89">
        <f t="shared" si="6"/>
        <v>0</v>
      </c>
    </row>
    <row r="48" spans="2:9" ht="12.75">
      <c r="B48" s="115" t="s">
        <v>358</v>
      </c>
      <c r="C48" s="116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ht="12.75">
      <c r="B49" s="212" t="s">
        <v>359</v>
      </c>
      <c r="C49" s="213"/>
      <c r="D49" s="97">
        <f aca="true" t="shared" si="11" ref="D49:I49">SUM(D50:D58)</f>
        <v>2283569.83</v>
      </c>
      <c r="E49" s="97">
        <f t="shared" si="11"/>
        <v>58503677.510000005</v>
      </c>
      <c r="F49" s="97">
        <f t="shared" si="11"/>
        <v>60787247.34</v>
      </c>
      <c r="G49" s="97">
        <f t="shared" si="11"/>
        <v>51257810.11</v>
      </c>
      <c r="H49" s="97">
        <f t="shared" si="11"/>
        <v>51257810.11</v>
      </c>
      <c r="I49" s="97">
        <f t="shared" si="11"/>
        <v>9529437.230000002</v>
      </c>
    </row>
    <row r="50" spans="2:9" ht="12.75">
      <c r="B50" s="115" t="s">
        <v>360</v>
      </c>
      <c r="C50" s="116"/>
      <c r="D50" s="97">
        <v>1376947</v>
      </c>
      <c r="E50" s="89">
        <v>-188001.72</v>
      </c>
      <c r="F50" s="97">
        <f t="shared" si="10"/>
        <v>1188945.28</v>
      </c>
      <c r="G50" s="89">
        <v>735429.72</v>
      </c>
      <c r="H50" s="89">
        <v>735429.72</v>
      </c>
      <c r="I50" s="89">
        <f t="shared" si="6"/>
        <v>453515.56000000006</v>
      </c>
    </row>
    <row r="51" spans="2:9" ht="12.75">
      <c r="B51" s="115" t="s">
        <v>361</v>
      </c>
      <c r="C51" s="116"/>
      <c r="D51" s="97">
        <v>298260</v>
      </c>
      <c r="E51" s="89">
        <v>-276456</v>
      </c>
      <c r="F51" s="97">
        <f t="shared" si="10"/>
        <v>21804</v>
      </c>
      <c r="G51" s="89">
        <v>9280</v>
      </c>
      <c r="H51" s="89">
        <v>9280</v>
      </c>
      <c r="I51" s="89">
        <f t="shared" si="6"/>
        <v>12524</v>
      </c>
    </row>
    <row r="52" spans="2:9" ht="12.75">
      <c r="B52" s="115" t="s">
        <v>362</v>
      </c>
      <c r="C52" s="116"/>
      <c r="D52" s="97">
        <v>3000</v>
      </c>
      <c r="E52" s="89">
        <v>7100</v>
      </c>
      <c r="F52" s="97">
        <f t="shared" si="10"/>
        <v>10100</v>
      </c>
      <c r="G52" s="89">
        <v>9919.99</v>
      </c>
      <c r="H52" s="89">
        <v>9919.99</v>
      </c>
      <c r="I52" s="89">
        <f t="shared" si="6"/>
        <v>180.01000000000022</v>
      </c>
    </row>
    <row r="53" spans="2:9" ht="12.75">
      <c r="B53" s="115" t="s">
        <v>363</v>
      </c>
      <c r="C53" s="116"/>
      <c r="D53" s="97">
        <v>347952</v>
      </c>
      <c r="E53" s="89">
        <v>25917432</v>
      </c>
      <c r="F53" s="97">
        <f t="shared" si="10"/>
        <v>26265384</v>
      </c>
      <c r="G53" s="89">
        <v>25696760.2</v>
      </c>
      <c r="H53" s="89">
        <v>25696760.2</v>
      </c>
      <c r="I53" s="89">
        <f t="shared" si="6"/>
        <v>568623.8000000007</v>
      </c>
    </row>
    <row r="54" spans="2:9" ht="12.75">
      <c r="B54" s="115" t="s">
        <v>364</v>
      </c>
      <c r="C54" s="116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ht="12.75">
      <c r="B55" s="115" t="s">
        <v>365</v>
      </c>
      <c r="C55" s="116"/>
      <c r="D55" s="97">
        <v>161808</v>
      </c>
      <c r="E55" s="89">
        <v>33139199.23</v>
      </c>
      <c r="F55" s="97">
        <f t="shared" si="10"/>
        <v>33301007.23</v>
      </c>
      <c r="G55" s="89">
        <v>24806420.2</v>
      </c>
      <c r="H55" s="89">
        <v>24806420.2</v>
      </c>
      <c r="I55" s="89">
        <f t="shared" si="6"/>
        <v>8494587.030000001</v>
      </c>
    </row>
    <row r="56" spans="2:9" ht="12.75">
      <c r="B56" s="115" t="s">
        <v>366</v>
      </c>
      <c r="C56" s="116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ht="12.75">
      <c r="B57" s="115" t="s">
        <v>367</v>
      </c>
      <c r="C57" s="116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ht="12.75">
      <c r="B58" s="115" t="s">
        <v>368</v>
      </c>
      <c r="C58" s="116"/>
      <c r="D58" s="97">
        <v>95602.83</v>
      </c>
      <c r="E58" s="89">
        <v>-95596</v>
      </c>
      <c r="F58" s="97">
        <f t="shared" si="10"/>
        <v>6.830000000001746</v>
      </c>
      <c r="G58" s="89">
        <v>0</v>
      </c>
      <c r="H58" s="89">
        <v>0</v>
      </c>
      <c r="I58" s="89">
        <f t="shared" si="6"/>
        <v>6.830000000001746</v>
      </c>
    </row>
    <row r="59" spans="2:9" ht="12.75">
      <c r="B59" s="113" t="s">
        <v>369</v>
      </c>
      <c r="C59" s="114"/>
      <c r="D59" s="97">
        <f>SUM(D60:D62)</f>
        <v>0</v>
      </c>
      <c r="E59" s="97">
        <f>SUM(E60:E62)</f>
        <v>91752361.2</v>
      </c>
      <c r="F59" s="97">
        <f>SUM(F60:F62)</f>
        <v>91752361.2</v>
      </c>
      <c r="G59" s="97">
        <f>SUM(G60:G62)</f>
        <v>17748146.59</v>
      </c>
      <c r="H59" s="97">
        <f>SUM(H60:H62)</f>
        <v>3238272.57</v>
      </c>
      <c r="I59" s="89">
        <f t="shared" si="6"/>
        <v>74004214.61</v>
      </c>
    </row>
    <row r="60" spans="2:9" ht="12.75">
      <c r="B60" s="115" t="s">
        <v>370</v>
      </c>
      <c r="C60" s="116"/>
      <c r="D60" s="97">
        <v>0</v>
      </c>
      <c r="E60" s="89">
        <v>91752361.2</v>
      </c>
      <c r="F60" s="97">
        <f t="shared" si="10"/>
        <v>91752361.2</v>
      </c>
      <c r="G60" s="89">
        <v>17748146.59</v>
      </c>
      <c r="H60" s="89">
        <v>3238272.57</v>
      </c>
      <c r="I60" s="89">
        <f t="shared" si="6"/>
        <v>74004214.61</v>
      </c>
    </row>
    <row r="61" spans="2:9" ht="12.75">
      <c r="B61" s="115" t="s">
        <v>371</v>
      </c>
      <c r="C61" s="116"/>
      <c r="D61" s="97">
        <v>0</v>
      </c>
      <c r="E61" s="89">
        <v>0</v>
      </c>
      <c r="F61" s="97">
        <f t="shared" si="10"/>
        <v>0</v>
      </c>
      <c r="G61" s="89">
        <v>0</v>
      </c>
      <c r="H61" s="89">
        <v>0</v>
      </c>
      <c r="I61" s="89">
        <f t="shared" si="6"/>
        <v>0</v>
      </c>
    </row>
    <row r="62" spans="2:9" ht="12.75">
      <c r="B62" s="115" t="s">
        <v>372</v>
      </c>
      <c r="C62" s="116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ht="12.75">
      <c r="B63" s="212" t="s">
        <v>373</v>
      </c>
      <c r="C63" s="213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ht="12.75">
      <c r="B64" s="115" t="s">
        <v>374</v>
      </c>
      <c r="C64" s="116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ht="12.75">
      <c r="B65" s="115" t="s">
        <v>375</v>
      </c>
      <c r="C65" s="116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ht="12.75">
      <c r="B66" s="115" t="s">
        <v>376</v>
      </c>
      <c r="C66" s="116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ht="12.75">
      <c r="B67" s="115" t="s">
        <v>377</v>
      </c>
      <c r="C67" s="116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ht="12.75">
      <c r="B68" s="115" t="s">
        <v>378</v>
      </c>
      <c r="C68" s="116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ht="12.75">
      <c r="B69" s="115" t="s">
        <v>379</v>
      </c>
      <c r="C69" s="116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ht="12.75">
      <c r="B70" s="115" t="s">
        <v>380</v>
      </c>
      <c r="C70" s="116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ht="12.75">
      <c r="B71" s="115" t="s">
        <v>381</v>
      </c>
      <c r="C71" s="116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ht="12.75">
      <c r="B72" s="113" t="s">
        <v>382</v>
      </c>
      <c r="C72" s="114"/>
      <c r="D72" s="97">
        <f>SUM(D73:D75)</f>
        <v>0</v>
      </c>
      <c r="E72" s="97">
        <f>SUM(E73:E75)</f>
        <v>33403399.36</v>
      </c>
      <c r="F72" s="97">
        <f>SUM(F73:F75)</f>
        <v>33403399.36</v>
      </c>
      <c r="G72" s="97">
        <f>SUM(G73:G75)</f>
        <v>33403399.36</v>
      </c>
      <c r="H72" s="97">
        <f>SUM(H73:H75)</f>
        <v>33403399.36</v>
      </c>
      <c r="I72" s="89">
        <f t="shared" si="6"/>
        <v>0</v>
      </c>
    </row>
    <row r="73" spans="2:9" ht="12.75">
      <c r="B73" s="115" t="s">
        <v>383</v>
      </c>
      <c r="C73" s="116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ht="12.75">
      <c r="B74" s="115" t="s">
        <v>384</v>
      </c>
      <c r="C74" s="116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ht="12.75">
      <c r="B75" s="115" t="s">
        <v>385</v>
      </c>
      <c r="C75" s="116"/>
      <c r="D75" s="97">
        <v>0</v>
      </c>
      <c r="E75" s="89">
        <v>33403399.36</v>
      </c>
      <c r="F75" s="97">
        <f t="shared" si="10"/>
        <v>33403399.36</v>
      </c>
      <c r="G75" s="89">
        <v>33403399.36</v>
      </c>
      <c r="H75" s="89">
        <v>33403399.36</v>
      </c>
      <c r="I75" s="89">
        <f t="shared" si="6"/>
        <v>0</v>
      </c>
    </row>
    <row r="76" spans="2:9" ht="12.75">
      <c r="B76" s="113" t="s">
        <v>386</v>
      </c>
      <c r="C76" s="114"/>
      <c r="D76" s="97">
        <f>SUM(D77:D83)</f>
        <v>4200000</v>
      </c>
      <c r="E76" s="97">
        <f>SUM(E77:E83)</f>
        <v>235318499.69</v>
      </c>
      <c r="F76" s="97">
        <f>SUM(F77:F83)</f>
        <v>239518499.69</v>
      </c>
      <c r="G76" s="97">
        <f>SUM(G77:G83)</f>
        <v>239513619.74</v>
      </c>
      <c r="H76" s="97">
        <f>SUM(H77:H83)</f>
        <v>239513619.74</v>
      </c>
      <c r="I76" s="89">
        <f t="shared" si="6"/>
        <v>4879.949999988079</v>
      </c>
    </row>
    <row r="77" spans="2:9" ht="12.75">
      <c r="B77" s="115" t="s">
        <v>387</v>
      </c>
      <c r="C77" s="116"/>
      <c r="D77" s="97">
        <v>0</v>
      </c>
      <c r="E77" s="89">
        <v>210473008.16</v>
      </c>
      <c r="F77" s="97">
        <f t="shared" si="10"/>
        <v>210473008.16</v>
      </c>
      <c r="G77" s="89">
        <v>210473008.16</v>
      </c>
      <c r="H77" s="89">
        <v>210473008.16</v>
      </c>
      <c r="I77" s="89">
        <f t="shared" si="6"/>
        <v>0</v>
      </c>
    </row>
    <row r="78" spans="2:9" ht="12.75">
      <c r="B78" s="115" t="s">
        <v>388</v>
      </c>
      <c r="C78" s="116"/>
      <c r="D78" s="97">
        <v>0</v>
      </c>
      <c r="E78" s="89">
        <v>29045422.53</v>
      </c>
      <c r="F78" s="97">
        <f t="shared" si="10"/>
        <v>29045422.53</v>
      </c>
      <c r="G78" s="89">
        <v>29040611.58</v>
      </c>
      <c r="H78" s="89">
        <v>29040611.58</v>
      </c>
      <c r="I78" s="89">
        <f t="shared" si="6"/>
        <v>4810.95000000298</v>
      </c>
    </row>
    <row r="79" spans="2:9" ht="12.75">
      <c r="B79" s="115" t="s">
        <v>389</v>
      </c>
      <c r="C79" s="116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ht="12.75">
      <c r="B80" s="115" t="s">
        <v>390</v>
      </c>
      <c r="C80" s="116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ht="12.75">
      <c r="B81" s="115" t="s">
        <v>391</v>
      </c>
      <c r="C81" s="116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ht="12.75">
      <c r="B82" s="115" t="s">
        <v>392</v>
      </c>
      <c r="C82" s="116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ht="12.75">
      <c r="B83" s="115" t="s">
        <v>393</v>
      </c>
      <c r="C83" s="116"/>
      <c r="D83" s="97">
        <v>4200000</v>
      </c>
      <c r="E83" s="89">
        <v>-4199931</v>
      </c>
      <c r="F83" s="97">
        <f t="shared" si="10"/>
        <v>69</v>
      </c>
      <c r="G83" s="89">
        <v>0</v>
      </c>
      <c r="H83" s="89">
        <v>0</v>
      </c>
      <c r="I83" s="89">
        <f t="shared" si="6"/>
        <v>69</v>
      </c>
    </row>
    <row r="84" spans="2:9" ht="12.75">
      <c r="B84" s="118"/>
      <c r="C84" s="119"/>
      <c r="D84" s="120"/>
      <c r="E84" s="102"/>
      <c r="F84" s="102"/>
      <c r="G84" s="102"/>
      <c r="H84" s="102"/>
      <c r="I84" s="102"/>
    </row>
    <row r="85" spans="2:9" ht="12.75">
      <c r="B85" s="121" t="s">
        <v>394</v>
      </c>
      <c r="C85" s="122"/>
      <c r="D85" s="123">
        <f aca="true" t="shared" si="12" ref="D85:I85">D86+D104+D94+D114+D124+D134+D138+D147+D151</f>
        <v>326298689.98</v>
      </c>
      <c r="E85" s="123">
        <f>E86+E104+E94+E114+E124+E134+E138+E147+E151</f>
        <v>70700248.88</v>
      </c>
      <c r="F85" s="123">
        <f t="shared" si="12"/>
        <v>396998938.86</v>
      </c>
      <c r="G85" s="123">
        <f>G86+G104+G94+G114+G124+G134+G138+G147+G151</f>
        <v>395914413.01</v>
      </c>
      <c r="H85" s="123">
        <f>H86+H104+H94+H114+H124+H134+H138+H147+H151</f>
        <v>384159339.99</v>
      </c>
      <c r="I85" s="123">
        <f t="shared" si="12"/>
        <v>1084525.8500000043</v>
      </c>
    </row>
    <row r="86" spans="2:9" ht="12.75">
      <c r="B86" s="113" t="s">
        <v>321</v>
      </c>
      <c r="C86" s="114"/>
      <c r="D86" s="97">
        <f>SUM(D87:D93)</f>
        <v>68338235.02</v>
      </c>
      <c r="E86" s="97">
        <f>SUM(E87:E93)</f>
        <v>18728203.279999997</v>
      </c>
      <c r="F86" s="97">
        <f>SUM(F87:F93)</f>
        <v>87066438.30000001</v>
      </c>
      <c r="G86" s="97">
        <f>SUM(G87:G93)</f>
        <v>87066015.35000001</v>
      </c>
      <c r="H86" s="97">
        <f>SUM(H87:H93)</f>
        <v>87066015.35000001</v>
      </c>
      <c r="I86" s="89">
        <f aca="true" t="shared" si="13" ref="I86:I149">F86-G86</f>
        <v>422.95000000298023</v>
      </c>
    </row>
    <row r="87" spans="2:9" ht="12.75">
      <c r="B87" s="115" t="s">
        <v>322</v>
      </c>
      <c r="C87" s="116"/>
      <c r="D87" s="97">
        <v>50539215.79</v>
      </c>
      <c r="E87" s="89">
        <v>16659161.02</v>
      </c>
      <c r="F87" s="97">
        <f aca="true" t="shared" si="14" ref="F87:F103">D87+E87</f>
        <v>67198376.81</v>
      </c>
      <c r="G87" s="89">
        <v>67198376.81</v>
      </c>
      <c r="H87" s="89">
        <v>67198376.81</v>
      </c>
      <c r="I87" s="89">
        <f t="shared" si="13"/>
        <v>0</v>
      </c>
    </row>
    <row r="88" spans="2:9" ht="12.75">
      <c r="B88" s="115" t="s">
        <v>323</v>
      </c>
      <c r="C88" s="116"/>
      <c r="D88" s="97"/>
      <c r="E88" s="89"/>
      <c r="F88" s="97">
        <f t="shared" si="14"/>
        <v>0</v>
      </c>
      <c r="G88" s="89"/>
      <c r="H88" s="89"/>
      <c r="I88" s="89">
        <f t="shared" si="13"/>
        <v>0</v>
      </c>
    </row>
    <row r="89" spans="2:9" ht="12.75">
      <c r="B89" s="115" t="s">
        <v>324</v>
      </c>
      <c r="C89" s="116"/>
      <c r="D89" s="97">
        <v>11472698.39</v>
      </c>
      <c r="E89" s="89">
        <v>3976300.79</v>
      </c>
      <c r="F89" s="97">
        <f t="shared" si="14"/>
        <v>15448999.18</v>
      </c>
      <c r="G89" s="89">
        <v>15448999.18</v>
      </c>
      <c r="H89" s="89">
        <v>15448999.18</v>
      </c>
      <c r="I89" s="89">
        <f t="shared" si="13"/>
        <v>0</v>
      </c>
    </row>
    <row r="90" spans="2:9" ht="12.75">
      <c r="B90" s="115" t="s">
        <v>325</v>
      </c>
      <c r="C90" s="116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ht="12.75">
      <c r="B91" s="115" t="s">
        <v>326</v>
      </c>
      <c r="C91" s="116"/>
      <c r="D91" s="97">
        <v>6326320.84</v>
      </c>
      <c r="E91" s="89">
        <v>-1907258.53</v>
      </c>
      <c r="F91" s="97">
        <f t="shared" si="14"/>
        <v>4419062.31</v>
      </c>
      <c r="G91" s="89">
        <v>4418639.36</v>
      </c>
      <c r="H91" s="89">
        <v>4418639.36</v>
      </c>
      <c r="I91" s="89">
        <f t="shared" si="13"/>
        <v>422.94999999925494</v>
      </c>
    </row>
    <row r="92" spans="2:9" ht="12.75">
      <c r="B92" s="115" t="s">
        <v>327</v>
      </c>
      <c r="C92" s="116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ht="12.75">
      <c r="B93" s="115" t="s">
        <v>328</v>
      </c>
      <c r="C93" s="116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ht="12.75">
      <c r="B94" s="113" t="s">
        <v>329</v>
      </c>
      <c r="C94" s="114"/>
      <c r="D94" s="97">
        <f>SUM(D95:D103)</f>
        <v>11000000</v>
      </c>
      <c r="E94" s="97">
        <f>SUM(E95:E103)</f>
        <v>8777311.56</v>
      </c>
      <c r="F94" s="97">
        <f>SUM(F95:F103)</f>
        <v>19777311.559999995</v>
      </c>
      <c r="G94" s="97">
        <f>SUM(G95:G103)</f>
        <v>19636852.97</v>
      </c>
      <c r="H94" s="97">
        <f>SUM(H95:H103)</f>
        <v>19566663.97</v>
      </c>
      <c r="I94" s="89">
        <f t="shared" si="13"/>
        <v>140458.58999999613</v>
      </c>
    </row>
    <row r="95" spans="2:9" ht="12.75">
      <c r="B95" s="115" t="s">
        <v>330</v>
      </c>
      <c r="C95" s="116"/>
      <c r="D95" s="97">
        <v>0</v>
      </c>
      <c r="E95" s="89">
        <v>187194.64</v>
      </c>
      <c r="F95" s="97">
        <f t="shared" si="14"/>
        <v>187194.64</v>
      </c>
      <c r="G95" s="89">
        <v>187123.24</v>
      </c>
      <c r="H95" s="89">
        <v>187123.24</v>
      </c>
      <c r="I95" s="89">
        <f t="shared" si="13"/>
        <v>71.40000000002328</v>
      </c>
    </row>
    <row r="96" spans="2:9" ht="12.75">
      <c r="B96" s="115" t="s">
        <v>331</v>
      </c>
      <c r="C96" s="116"/>
      <c r="D96" s="97"/>
      <c r="E96" s="89"/>
      <c r="F96" s="97">
        <f t="shared" si="14"/>
        <v>0</v>
      </c>
      <c r="G96" s="89"/>
      <c r="H96" s="89"/>
      <c r="I96" s="89">
        <f t="shared" si="13"/>
        <v>0</v>
      </c>
    </row>
    <row r="97" spans="2:9" ht="12.75">
      <c r="B97" s="115" t="s">
        <v>332</v>
      </c>
      <c r="C97" s="116"/>
      <c r="D97" s="97">
        <v>0</v>
      </c>
      <c r="E97" s="89">
        <v>14462.97</v>
      </c>
      <c r="F97" s="97">
        <f t="shared" si="14"/>
        <v>14462.97</v>
      </c>
      <c r="G97" s="89">
        <v>14462.97</v>
      </c>
      <c r="H97" s="89">
        <v>0</v>
      </c>
      <c r="I97" s="89">
        <f t="shared" si="13"/>
        <v>0</v>
      </c>
    </row>
    <row r="98" spans="2:9" ht="12.75">
      <c r="B98" s="115" t="s">
        <v>333</v>
      </c>
      <c r="C98" s="116"/>
      <c r="D98" s="97">
        <v>0</v>
      </c>
      <c r="E98" s="89">
        <v>553141.59</v>
      </c>
      <c r="F98" s="97">
        <f t="shared" si="14"/>
        <v>553141.59</v>
      </c>
      <c r="G98" s="89">
        <v>553141.59</v>
      </c>
      <c r="H98" s="89">
        <v>497415.56</v>
      </c>
      <c r="I98" s="89">
        <f t="shared" si="13"/>
        <v>0</v>
      </c>
    </row>
    <row r="99" spans="2:9" ht="12.75">
      <c r="B99" s="115" t="s">
        <v>334</v>
      </c>
      <c r="C99" s="116"/>
      <c r="D99" s="97">
        <v>0</v>
      </c>
      <c r="E99" s="89">
        <v>8790.48</v>
      </c>
      <c r="F99" s="97">
        <f t="shared" si="14"/>
        <v>8790.48</v>
      </c>
      <c r="G99" s="89">
        <v>8790.48</v>
      </c>
      <c r="H99" s="89">
        <v>8790.48</v>
      </c>
      <c r="I99" s="89">
        <f t="shared" si="13"/>
        <v>0</v>
      </c>
    </row>
    <row r="100" spans="2:9" ht="12.75">
      <c r="B100" s="115" t="s">
        <v>335</v>
      </c>
      <c r="C100" s="116"/>
      <c r="D100" s="97">
        <v>9500000</v>
      </c>
      <c r="E100" s="89">
        <v>2046958.03</v>
      </c>
      <c r="F100" s="97">
        <f t="shared" si="14"/>
        <v>11546958.03</v>
      </c>
      <c r="G100" s="89">
        <v>11546958.03</v>
      </c>
      <c r="H100" s="89">
        <v>11546958.03</v>
      </c>
      <c r="I100" s="89">
        <f t="shared" si="13"/>
        <v>0</v>
      </c>
    </row>
    <row r="101" spans="2:9" ht="12.75">
      <c r="B101" s="115" t="s">
        <v>336</v>
      </c>
      <c r="C101" s="116"/>
      <c r="D101" s="97">
        <v>0</v>
      </c>
      <c r="E101" s="89">
        <v>6032723.84</v>
      </c>
      <c r="F101" s="97">
        <f t="shared" si="14"/>
        <v>6032723.84</v>
      </c>
      <c r="G101" s="89">
        <v>6032723.84</v>
      </c>
      <c r="H101" s="89">
        <v>6032723.84</v>
      </c>
      <c r="I101" s="89">
        <f t="shared" si="13"/>
        <v>0</v>
      </c>
    </row>
    <row r="102" spans="2:9" ht="12.75">
      <c r="B102" s="115" t="s">
        <v>337</v>
      </c>
      <c r="C102" s="116"/>
      <c r="D102" s="97">
        <v>0</v>
      </c>
      <c r="E102" s="89">
        <v>452471.84</v>
      </c>
      <c r="F102" s="97">
        <f t="shared" si="14"/>
        <v>452471.84</v>
      </c>
      <c r="G102" s="89">
        <v>312084.66</v>
      </c>
      <c r="H102" s="89">
        <v>312084.66</v>
      </c>
      <c r="I102" s="89">
        <f t="shared" si="13"/>
        <v>140387.18000000005</v>
      </c>
    </row>
    <row r="103" spans="2:9" ht="12.75">
      <c r="B103" s="115" t="s">
        <v>338</v>
      </c>
      <c r="C103" s="116"/>
      <c r="D103" s="97">
        <v>1500000</v>
      </c>
      <c r="E103" s="89">
        <v>-518431.83</v>
      </c>
      <c r="F103" s="97">
        <f t="shared" si="14"/>
        <v>981568.1699999999</v>
      </c>
      <c r="G103" s="89">
        <v>981568.16</v>
      </c>
      <c r="H103" s="89">
        <v>981568.16</v>
      </c>
      <c r="I103" s="89">
        <f t="shared" si="13"/>
        <v>0.009999999892897904</v>
      </c>
    </row>
    <row r="104" spans="2:9" ht="12.75">
      <c r="B104" s="113" t="s">
        <v>339</v>
      </c>
      <c r="C104" s="114"/>
      <c r="D104" s="97">
        <f>SUM(D105:D113)</f>
        <v>62013014.97</v>
      </c>
      <c r="E104" s="97">
        <f>SUM(E105:E113)</f>
        <v>-10549182.19</v>
      </c>
      <c r="F104" s="97">
        <f>SUM(F105:F113)</f>
        <v>51463832.78000001</v>
      </c>
      <c r="G104" s="97">
        <f>SUM(G105:G113)</f>
        <v>51229411.28</v>
      </c>
      <c r="H104" s="97">
        <f>SUM(H105:H113)</f>
        <v>51027426.28</v>
      </c>
      <c r="I104" s="89">
        <f t="shared" si="13"/>
        <v>234421.50000000745</v>
      </c>
    </row>
    <row r="105" spans="2:9" ht="12.75">
      <c r="B105" s="115" t="s">
        <v>340</v>
      </c>
      <c r="C105" s="116"/>
      <c r="D105" s="97">
        <v>44000000</v>
      </c>
      <c r="E105" s="89">
        <v>-9725597</v>
      </c>
      <c r="F105" s="89">
        <f>D105+E105</f>
        <v>34274403</v>
      </c>
      <c r="G105" s="89">
        <v>34260673.69</v>
      </c>
      <c r="H105" s="89">
        <v>34260673.69</v>
      </c>
      <c r="I105" s="89">
        <f t="shared" si="13"/>
        <v>13729.310000002384</v>
      </c>
    </row>
    <row r="106" spans="2:9" ht="12.75">
      <c r="B106" s="115" t="s">
        <v>341</v>
      </c>
      <c r="C106" s="116"/>
      <c r="D106" s="97">
        <v>0</v>
      </c>
      <c r="E106" s="89">
        <v>0</v>
      </c>
      <c r="F106" s="89">
        <f aca="true" t="shared" si="15" ref="F106:F113">D106+E106</f>
        <v>0</v>
      </c>
      <c r="G106" s="89">
        <v>0</v>
      </c>
      <c r="H106" s="89">
        <v>0</v>
      </c>
      <c r="I106" s="89">
        <f t="shared" si="13"/>
        <v>0</v>
      </c>
    </row>
    <row r="107" spans="2:9" ht="12.75">
      <c r="B107" s="115" t="s">
        <v>342</v>
      </c>
      <c r="C107" s="116"/>
      <c r="D107" s="97">
        <v>0</v>
      </c>
      <c r="E107" s="89">
        <v>6304203.38</v>
      </c>
      <c r="F107" s="89">
        <f t="shared" si="15"/>
        <v>6304203.38</v>
      </c>
      <c r="G107" s="89">
        <v>6121452.19</v>
      </c>
      <c r="H107" s="89">
        <v>5919467.19</v>
      </c>
      <c r="I107" s="89">
        <f t="shared" si="13"/>
        <v>182751.18999999948</v>
      </c>
    </row>
    <row r="108" spans="2:9" ht="12.75">
      <c r="B108" s="115" t="s">
        <v>343</v>
      </c>
      <c r="C108" s="116"/>
      <c r="D108" s="97"/>
      <c r="E108" s="89"/>
      <c r="F108" s="89">
        <f t="shared" si="15"/>
        <v>0</v>
      </c>
      <c r="G108" s="89"/>
      <c r="H108" s="89"/>
      <c r="I108" s="89">
        <f t="shared" si="13"/>
        <v>0</v>
      </c>
    </row>
    <row r="109" spans="2:9" ht="12.75">
      <c r="B109" s="115" t="s">
        <v>344</v>
      </c>
      <c r="C109" s="116"/>
      <c r="D109" s="97">
        <v>500000</v>
      </c>
      <c r="E109" s="89">
        <v>-390733.8</v>
      </c>
      <c r="F109" s="89">
        <f t="shared" si="15"/>
        <v>109266.20000000001</v>
      </c>
      <c r="G109" s="89">
        <v>109266.2</v>
      </c>
      <c r="H109" s="89">
        <v>109266.2</v>
      </c>
      <c r="I109" s="89">
        <f t="shared" si="13"/>
        <v>0</v>
      </c>
    </row>
    <row r="110" spans="2:9" ht="12.75">
      <c r="B110" s="115" t="s">
        <v>345</v>
      </c>
      <c r="C110" s="116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5" t="s">
        <v>346</v>
      </c>
      <c r="C111" s="116"/>
      <c r="D111" s="97">
        <v>0</v>
      </c>
      <c r="E111" s="89">
        <v>44786.2</v>
      </c>
      <c r="F111" s="89">
        <f t="shared" si="15"/>
        <v>44786.2</v>
      </c>
      <c r="G111" s="89">
        <v>6845.2</v>
      </c>
      <c r="H111" s="89">
        <v>6845.2</v>
      </c>
      <c r="I111" s="89">
        <f t="shared" si="13"/>
        <v>37941</v>
      </c>
    </row>
    <row r="112" spans="2:9" ht="12.75">
      <c r="B112" s="115" t="s">
        <v>347</v>
      </c>
      <c r="C112" s="116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5" t="s">
        <v>348</v>
      </c>
      <c r="C113" s="116"/>
      <c r="D113" s="97">
        <v>17513014.97</v>
      </c>
      <c r="E113" s="89">
        <v>-6781840.97</v>
      </c>
      <c r="F113" s="89">
        <f t="shared" si="15"/>
        <v>10731174</v>
      </c>
      <c r="G113" s="89">
        <v>10731174</v>
      </c>
      <c r="H113" s="89">
        <v>10731174</v>
      </c>
      <c r="I113" s="89">
        <f t="shared" si="13"/>
        <v>0</v>
      </c>
    </row>
    <row r="114" spans="2:9" ht="25.5" customHeight="1">
      <c r="B114" s="212" t="s">
        <v>349</v>
      </c>
      <c r="C114" s="213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ht="12.75">
      <c r="B115" s="115" t="s">
        <v>350</v>
      </c>
      <c r="C115" s="116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5" t="s">
        <v>351</v>
      </c>
      <c r="C116" s="116"/>
      <c r="D116" s="97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5" t="s">
        <v>352</v>
      </c>
      <c r="C117" s="116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5" t="s">
        <v>353</v>
      </c>
      <c r="C118" s="116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ht="12.75">
      <c r="B119" s="115" t="s">
        <v>354</v>
      </c>
      <c r="C119" s="116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5" t="s">
        <v>355</v>
      </c>
      <c r="C120" s="116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5" t="s">
        <v>356</v>
      </c>
      <c r="C121" s="116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5" t="s">
        <v>357</v>
      </c>
      <c r="C122" s="116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5" t="s">
        <v>358</v>
      </c>
      <c r="C123" s="116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13" t="s">
        <v>359</v>
      </c>
      <c r="C124" s="114"/>
      <c r="D124" s="97">
        <f>SUM(D125:D133)</f>
        <v>2</v>
      </c>
      <c r="E124" s="97">
        <f>SUM(E125:E133)</f>
        <v>6954017.97</v>
      </c>
      <c r="F124" s="97">
        <f>SUM(F125:F133)</f>
        <v>6954019.97</v>
      </c>
      <c r="G124" s="97">
        <f>SUM(G125:G133)</f>
        <v>6440758.43</v>
      </c>
      <c r="H124" s="97">
        <f>SUM(H125:H133)</f>
        <v>6440758.43</v>
      </c>
      <c r="I124" s="89">
        <f t="shared" si="13"/>
        <v>513261.54000000004</v>
      </c>
    </row>
    <row r="125" spans="2:9" ht="12.75">
      <c r="B125" s="115" t="s">
        <v>360</v>
      </c>
      <c r="C125" s="116"/>
      <c r="D125" s="97">
        <v>0</v>
      </c>
      <c r="E125" s="89">
        <v>509592.28</v>
      </c>
      <c r="F125" s="89">
        <f>D125+E125</f>
        <v>509592.28</v>
      </c>
      <c r="G125" s="89">
        <v>63096</v>
      </c>
      <c r="H125" s="89">
        <v>63096</v>
      </c>
      <c r="I125" s="89">
        <f t="shared" si="13"/>
        <v>446496.28</v>
      </c>
    </row>
    <row r="126" spans="2:9" ht="12.75">
      <c r="B126" s="115" t="s">
        <v>361</v>
      </c>
      <c r="C126" s="116"/>
      <c r="D126" s="97">
        <v>0</v>
      </c>
      <c r="E126" s="89">
        <v>12522</v>
      </c>
      <c r="F126" s="89">
        <f aca="true" t="shared" si="17" ref="F126:F133">D126+E126</f>
        <v>12522</v>
      </c>
      <c r="G126" s="89">
        <v>0</v>
      </c>
      <c r="H126" s="89">
        <v>0</v>
      </c>
      <c r="I126" s="89">
        <f t="shared" si="13"/>
        <v>12522</v>
      </c>
    </row>
    <row r="127" spans="2:9" ht="12.75">
      <c r="B127" s="115" t="s">
        <v>362</v>
      </c>
      <c r="C127" s="116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5" t="s">
        <v>363</v>
      </c>
      <c r="C128" s="116"/>
      <c r="D128" s="97">
        <v>2</v>
      </c>
      <c r="E128" s="89">
        <v>5623318.77</v>
      </c>
      <c r="F128" s="89">
        <f t="shared" si="17"/>
        <v>5623320.77</v>
      </c>
      <c r="G128" s="89">
        <v>5570739.75</v>
      </c>
      <c r="H128" s="89">
        <v>5570739.75</v>
      </c>
      <c r="I128" s="89">
        <f t="shared" si="13"/>
        <v>52581.01999999955</v>
      </c>
    </row>
    <row r="129" spans="2:9" ht="12.75">
      <c r="B129" s="115" t="s">
        <v>364</v>
      </c>
      <c r="C129" s="116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5" t="s">
        <v>365</v>
      </c>
      <c r="C130" s="116"/>
      <c r="D130" s="97">
        <v>0</v>
      </c>
      <c r="E130" s="89">
        <v>808584.92</v>
      </c>
      <c r="F130" s="89">
        <f t="shared" si="17"/>
        <v>808584.92</v>
      </c>
      <c r="G130" s="89">
        <v>806922.68</v>
      </c>
      <c r="H130" s="89">
        <v>806922.68</v>
      </c>
      <c r="I130" s="89">
        <f t="shared" si="13"/>
        <v>1662.2399999999907</v>
      </c>
    </row>
    <row r="131" spans="2:9" ht="12.75">
      <c r="B131" s="115" t="s">
        <v>366</v>
      </c>
      <c r="C131" s="116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5" t="s">
        <v>367</v>
      </c>
      <c r="C132" s="116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5" t="s">
        <v>368</v>
      </c>
      <c r="C133" s="116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13" t="s">
        <v>369</v>
      </c>
      <c r="C134" s="114"/>
      <c r="D134" s="97">
        <f>SUM(D135:D137)</f>
        <v>62960211</v>
      </c>
      <c r="E134" s="97">
        <f>SUM(E135:E137)</f>
        <v>5774030.55</v>
      </c>
      <c r="F134" s="97">
        <f>SUM(F135:F137)</f>
        <v>68734241.55</v>
      </c>
      <c r="G134" s="97">
        <f>SUM(G135:G137)</f>
        <v>68538281.5</v>
      </c>
      <c r="H134" s="97">
        <f>SUM(H135:H137)</f>
        <v>57055382.48</v>
      </c>
      <c r="I134" s="89">
        <f t="shared" si="13"/>
        <v>195960.04999999702</v>
      </c>
    </row>
    <row r="135" spans="2:9" ht="12.75">
      <c r="B135" s="115" t="s">
        <v>370</v>
      </c>
      <c r="C135" s="116"/>
      <c r="D135" s="97">
        <v>62960211</v>
      </c>
      <c r="E135" s="89">
        <v>5774030.55</v>
      </c>
      <c r="F135" s="89">
        <f>D135+E135</f>
        <v>68734241.55</v>
      </c>
      <c r="G135" s="89">
        <v>68538281.5</v>
      </c>
      <c r="H135" s="89">
        <v>57055382.48</v>
      </c>
      <c r="I135" s="89">
        <f t="shared" si="13"/>
        <v>195960.04999999702</v>
      </c>
    </row>
    <row r="136" spans="2:9" ht="12.75">
      <c r="B136" s="115" t="s">
        <v>371</v>
      </c>
      <c r="C136" s="116"/>
      <c r="D136" s="97">
        <v>0</v>
      </c>
      <c r="E136" s="89">
        <v>0</v>
      </c>
      <c r="F136" s="89">
        <f>D136+E136</f>
        <v>0</v>
      </c>
      <c r="G136" s="89">
        <v>0</v>
      </c>
      <c r="H136" s="89">
        <v>0</v>
      </c>
      <c r="I136" s="89">
        <f t="shared" si="13"/>
        <v>0</v>
      </c>
    </row>
    <row r="137" spans="2:9" ht="12.75">
      <c r="B137" s="115" t="s">
        <v>372</v>
      </c>
      <c r="C137" s="116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13" t="s">
        <v>373</v>
      </c>
      <c r="C138" s="114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ht="12.75">
      <c r="B139" s="115" t="s">
        <v>374</v>
      </c>
      <c r="C139" s="116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5" t="s">
        <v>375</v>
      </c>
      <c r="C140" s="116"/>
      <c r="D140" s="97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5" t="s">
        <v>376</v>
      </c>
      <c r="C141" s="116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5" t="s">
        <v>377</v>
      </c>
      <c r="C142" s="116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5" t="s">
        <v>378</v>
      </c>
      <c r="C143" s="116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5" t="s">
        <v>379</v>
      </c>
      <c r="C144" s="116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5" t="s">
        <v>380</v>
      </c>
      <c r="C145" s="116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5" t="s">
        <v>381</v>
      </c>
      <c r="C146" s="116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13" t="s">
        <v>382</v>
      </c>
      <c r="C147" s="114"/>
      <c r="D147" s="97">
        <f>SUM(D148:D150)</f>
        <v>5000000</v>
      </c>
      <c r="E147" s="97">
        <f>SUM(E148:E150)</f>
        <v>2292675.74</v>
      </c>
      <c r="F147" s="97">
        <f>SUM(F148:F150)</f>
        <v>7292675.74</v>
      </c>
      <c r="G147" s="97">
        <f>SUM(G148:G150)</f>
        <v>7292674.52</v>
      </c>
      <c r="H147" s="97">
        <f>SUM(H148:H150)</f>
        <v>7292674.52</v>
      </c>
      <c r="I147" s="89">
        <f t="shared" si="13"/>
        <v>1.2200000006705523</v>
      </c>
    </row>
    <row r="148" spans="2:9" ht="12.75">
      <c r="B148" s="115" t="s">
        <v>383</v>
      </c>
      <c r="C148" s="116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5" t="s">
        <v>384</v>
      </c>
      <c r="C149" s="116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5" t="s">
        <v>385</v>
      </c>
      <c r="C150" s="116"/>
      <c r="D150" s="97">
        <v>5000000</v>
      </c>
      <c r="E150" s="89">
        <v>2292675.74</v>
      </c>
      <c r="F150" s="89">
        <f>D150+E150</f>
        <v>7292675.74</v>
      </c>
      <c r="G150" s="89">
        <v>7292674.52</v>
      </c>
      <c r="H150" s="89">
        <v>7292674.52</v>
      </c>
      <c r="I150" s="89">
        <f aca="true" t="shared" si="19" ref="I150:I158">F150-G150</f>
        <v>1.2200000006705523</v>
      </c>
    </row>
    <row r="151" spans="2:9" ht="12.75">
      <c r="B151" s="113" t="s">
        <v>386</v>
      </c>
      <c r="C151" s="114"/>
      <c r="D151" s="97">
        <f>SUM(D152:D158)</f>
        <v>116987226.99</v>
      </c>
      <c r="E151" s="97">
        <f>SUM(E152:E158)</f>
        <v>38723191.97</v>
      </c>
      <c r="F151" s="97">
        <f>SUM(F152:F158)</f>
        <v>155710418.95999998</v>
      </c>
      <c r="G151" s="97">
        <f>SUM(G152:G158)</f>
        <v>155710418.95999998</v>
      </c>
      <c r="H151" s="97">
        <f>SUM(H152:H158)</f>
        <v>155710418.95999998</v>
      </c>
      <c r="I151" s="89">
        <f t="shared" si="19"/>
        <v>0</v>
      </c>
    </row>
    <row r="152" spans="2:9" ht="12.75">
      <c r="B152" s="115" t="s">
        <v>387</v>
      </c>
      <c r="C152" s="116"/>
      <c r="D152" s="97">
        <v>103738239.16</v>
      </c>
      <c r="E152" s="89">
        <v>38861702.85</v>
      </c>
      <c r="F152" s="89">
        <f>D152+E152</f>
        <v>142599942.01</v>
      </c>
      <c r="G152" s="89">
        <v>142599942.01</v>
      </c>
      <c r="H152" s="89">
        <v>142599942.01</v>
      </c>
      <c r="I152" s="89">
        <f t="shared" si="19"/>
        <v>0</v>
      </c>
    </row>
    <row r="153" spans="2:9" ht="12.75">
      <c r="B153" s="115" t="s">
        <v>388</v>
      </c>
      <c r="C153" s="116"/>
      <c r="D153" s="97">
        <v>13248987.83</v>
      </c>
      <c r="E153" s="89">
        <v>-138510.88</v>
      </c>
      <c r="F153" s="89">
        <f aca="true" t="shared" si="20" ref="F153:F158">D153+E153</f>
        <v>13110476.95</v>
      </c>
      <c r="G153" s="89">
        <v>13110476.95</v>
      </c>
      <c r="H153" s="89">
        <v>13110476.95</v>
      </c>
      <c r="I153" s="89">
        <f t="shared" si="19"/>
        <v>0</v>
      </c>
    </row>
    <row r="154" spans="2:9" ht="12.75">
      <c r="B154" s="115" t="s">
        <v>389</v>
      </c>
      <c r="C154" s="116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5" t="s">
        <v>390</v>
      </c>
      <c r="C155" s="116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5" t="s">
        <v>391</v>
      </c>
      <c r="C156" s="116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5" t="s">
        <v>392</v>
      </c>
      <c r="C157" s="116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5" t="s">
        <v>393</v>
      </c>
      <c r="C158" s="116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13"/>
      <c r="C159" s="114"/>
      <c r="D159" s="97"/>
      <c r="E159" s="89"/>
      <c r="F159" s="89"/>
      <c r="G159" s="89"/>
      <c r="H159" s="89"/>
      <c r="I159" s="89"/>
    </row>
    <row r="160" spans="2:9" ht="12.75">
      <c r="B160" s="124" t="s">
        <v>395</v>
      </c>
      <c r="C160" s="125"/>
      <c r="D160" s="112">
        <f aca="true" t="shared" si="21" ref="D160:I160">D10+D85</f>
        <v>1359012939.5300002</v>
      </c>
      <c r="E160" s="112">
        <f t="shared" si="21"/>
        <v>652981461.52</v>
      </c>
      <c r="F160" s="112">
        <f t="shared" si="21"/>
        <v>2011994401.0500002</v>
      </c>
      <c r="G160" s="112">
        <f t="shared" si="21"/>
        <v>1796127856.8899996</v>
      </c>
      <c r="H160" s="112">
        <f t="shared" si="21"/>
        <v>1760445792.2899997</v>
      </c>
      <c r="I160" s="112">
        <f t="shared" si="21"/>
        <v>215866544.16</v>
      </c>
    </row>
    <row r="161" spans="2:9" ht="13.5" thickBot="1">
      <c r="B161" s="126"/>
      <c r="C161" s="127"/>
      <c r="D161" s="128"/>
      <c r="E161" s="106"/>
      <c r="F161" s="106"/>
      <c r="G161" s="106"/>
      <c r="H161" s="106"/>
      <c r="I161" s="106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3" sqref="J1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7" t="s">
        <v>120</v>
      </c>
      <c r="C2" s="218"/>
      <c r="D2" s="218"/>
      <c r="E2" s="218"/>
      <c r="F2" s="218"/>
      <c r="G2" s="218"/>
      <c r="H2" s="219"/>
    </row>
    <row r="3" spans="2:8" ht="12.75">
      <c r="B3" s="162" t="s">
        <v>314</v>
      </c>
      <c r="C3" s="163"/>
      <c r="D3" s="163"/>
      <c r="E3" s="163"/>
      <c r="F3" s="163"/>
      <c r="G3" s="163"/>
      <c r="H3" s="164"/>
    </row>
    <row r="4" spans="2:8" ht="12.75">
      <c r="B4" s="162" t="s">
        <v>396</v>
      </c>
      <c r="C4" s="163"/>
      <c r="D4" s="163"/>
      <c r="E4" s="163"/>
      <c r="F4" s="163"/>
      <c r="G4" s="163"/>
      <c r="H4" s="164"/>
    </row>
    <row r="5" spans="2:8" ht="12.75">
      <c r="B5" s="162" t="s">
        <v>125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97" t="s">
        <v>2</v>
      </c>
      <c r="C7" s="220" t="s">
        <v>316</v>
      </c>
      <c r="D7" s="221"/>
      <c r="E7" s="221"/>
      <c r="F7" s="221"/>
      <c r="G7" s="222"/>
      <c r="H7" s="197" t="s">
        <v>317</v>
      </c>
    </row>
    <row r="8" spans="2:8" ht="26.25" thickBot="1">
      <c r="B8" s="198"/>
      <c r="C8" s="22" t="s">
        <v>207</v>
      </c>
      <c r="D8" s="22" t="s">
        <v>249</v>
      </c>
      <c r="E8" s="22" t="s">
        <v>250</v>
      </c>
      <c r="F8" s="22" t="s">
        <v>205</v>
      </c>
      <c r="G8" s="22" t="s">
        <v>224</v>
      </c>
      <c r="H8" s="198"/>
    </row>
    <row r="9" spans="2:8" ht="12.75">
      <c r="B9" s="129" t="s">
        <v>397</v>
      </c>
      <c r="C9" s="130">
        <f aca="true" t="shared" si="0" ref="C9:H9">SUM(C10:C49)</f>
        <v>1032714249.5500002</v>
      </c>
      <c r="D9" s="130">
        <f t="shared" si="0"/>
        <v>582281212.6399999</v>
      </c>
      <c r="E9" s="130">
        <f t="shared" si="0"/>
        <v>1614995462.1900003</v>
      </c>
      <c r="F9" s="130">
        <f t="shared" si="0"/>
        <v>1400213443.8799999</v>
      </c>
      <c r="G9" s="130">
        <f t="shared" si="0"/>
        <v>1376286452.3000002</v>
      </c>
      <c r="H9" s="130">
        <f t="shared" si="0"/>
        <v>214782018.31000003</v>
      </c>
    </row>
    <row r="10" spans="2:8" ht="12.75" customHeight="1">
      <c r="B10" s="131" t="s">
        <v>398</v>
      </c>
      <c r="C10" s="132">
        <v>4280012.73</v>
      </c>
      <c r="D10" s="132">
        <v>794160.07</v>
      </c>
      <c r="E10" s="132">
        <f aca="true" t="shared" si="1" ref="E10:E49">C10+D10</f>
        <v>5074172.800000001</v>
      </c>
      <c r="F10" s="132">
        <v>4564035.89</v>
      </c>
      <c r="G10" s="132">
        <v>4552474.89</v>
      </c>
      <c r="H10" s="89">
        <f aca="true" t="shared" si="2" ref="H10:H49">E10-F10</f>
        <v>510136.9100000011</v>
      </c>
    </row>
    <row r="11" spans="2:8" ht="12.75">
      <c r="B11" s="131" t="s">
        <v>399</v>
      </c>
      <c r="C11" s="9">
        <v>30218916.04</v>
      </c>
      <c r="D11" s="9">
        <v>4881498.49</v>
      </c>
      <c r="E11" s="9">
        <f t="shared" si="1"/>
        <v>35100414.53</v>
      </c>
      <c r="F11" s="9">
        <v>33550153.16</v>
      </c>
      <c r="G11" s="9">
        <v>33369261.69</v>
      </c>
      <c r="H11" s="89">
        <f t="shared" si="2"/>
        <v>1550261.370000001</v>
      </c>
    </row>
    <row r="12" spans="2:8" ht="12.75">
      <c r="B12" s="131" t="s">
        <v>400</v>
      </c>
      <c r="C12" s="9">
        <v>23105847.09</v>
      </c>
      <c r="D12" s="9">
        <v>20351846.31</v>
      </c>
      <c r="E12" s="9">
        <f t="shared" si="1"/>
        <v>43457693.4</v>
      </c>
      <c r="F12" s="9">
        <v>41479521.6</v>
      </c>
      <c r="G12" s="9">
        <v>41361737.15</v>
      </c>
      <c r="H12" s="89">
        <f t="shared" si="2"/>
        <v>1978171.799999997</v>
      </c>
    </row>
    <row r="13" spans="2:8" ht="12.75">
      <c r="B13" s="131" t="s">
        <v>401</v>
      </c>
      <c r="C13" s="9">
        <v>7152195.84</v>
      </c>
      <c r="D13" s="9">
        <v>3633912.21</v>
      </c>
      <c r="E13" s="9">
        <f t="shared" si="1"/>
        <v>10786108.05</v>
      </c>
      <c r="F13" s="9">
        <v>10151008.98</v>
      </c>
      <c r="G13" s="9">
        <v>8557202.08</v>
      </c>
      <c r="H13" s="89">
        <f t="shared" si="2"/>
        <v>635099.0700000003</v>
      </c>
    </row>
    <row r="14" spans="2:8" ht="12.75">
      <c r="B14" s="131" t="s">
        <v>402</v>
      </c>
      <c r="C14" s="9">
        <v>6223652.38</v>
      </c>
      <c r="D14" s="9">
        <v>-1604468.53</v>
      </c>
      <c r="E14" s="9">
        <f t="shared" si="1"/>
        <v>4619183.85</v>
      </c>
      <c r="F14" s="9">
        <v>4381358.12</v>
      </c>
      <c r="G14" s="9">
        <v>4379756.98</v>
      </c>
      <c r="H14" s="89">
        <f t="shared" si="2"/>
        <v>237825.72999999952</v>
      </c>
    </row>
    <row r="15" spans="2:8" ht="25.5">
      <c r="B15" s="131" t="s">
        <v>403</v>
      </c>
      <c r="C15" s="9">
        <v>15486446.8</v>
      </c>
      <c r="D15" s="9">
        <v>1332758.02</v>
      </c>
      <c r="E15" s="9">
        <f t="shared" si="1"/>
        <v>16819204.82</v>
      </c>
      <c r="F15" s="9">
        <v>13555540.17</v>
      </c>
      <c r="G15" s="9">
        <v>13500034.75</v>
      </c>
      <c r="H15" s="89">
        <f t="shared" si="2"/>
        <v>3263664.6500000004</v>
      </c>
    </row>
    <row r="16" spans="2:8" ht="12.75">
      <c r="B16" s="131" t="s">
        <v>404</v>
      </c>
      <c r="C16" s="9">
        <v>15111162.8</v>
      </c>
      <c r="D16" s="9">
        <v>2483152.71</v>
      </c>
      <c r="E16" s="9">
        <f t="shared" si="1"/>
        <v>17594315.51</v>
      </c>
      <c r="F16" s="9">
        <v>14952759.55</v>
      </c>
      <c r="G16" s="9">
        <v>14817360.35</v>
      </c>
      <c r="H16" s="89">
        <f t="shared" si="2"/>
        <v>2641555.960000001</v>
      </c>
    </row>
    <row r="17" spans="2:8" ht="12.75">
      <c r="B17" s="131" t="s">
        <v>405</v>
      </c>
      <c r="C17" s="9">
        <v>5626071.39</v>
      </c>
      <c r="D17" s="9">
        <v>213610.76</v>
      </c>
      <c r="E17" s="9">
        <f t="shared" si="1"/>
        <v>5839682.149999999</v>
      </c>
      <c r="F17" s="9">
        <v>5579746.69</v>
      </c>
      <c r="G17" s="9">
        <v>5549470.76</v>
      </c>
      <c r="H17" s="89">
        <f t="shared" si="2"/>
        <v>259935.45999999903</v>
      </c>
    </row>
    <row r="18" spans="2:8" ht="12.75">
      <c r="B18" s="133" t="s">
        <v>406</v>
      </c>
      <c r="C18" s="9">
        <v>9816666.74</v>
      </c>
      <c r="D18" s="9">
        <v>440854.31</v>
      </c>
      <c r="E18" s="9">
        <f t="shared" si="1"/>
        <v>10257521.05</v>
      </c>
      <c r="F18" s="9">
        <v>8560351.62</v>
      </c>
      <c r="G18" s="9">
        <v>8549495.05</v>
      </c>
      <c r="H18" s="9">
        <f t="shared" si="2"/>
        <v>1697169.4300000016</v>
      </c>
    </row>
    <row r="19" spans="2:8" ht="12.75">
      <c r="B19" s="133" t="s">
        <v>407</v>
      </c>
      <c r="C19" s="9">
        <v>28137882.71</v>
      </c>
      <c r="D19" s="9">
        <v>453487316.78</v>
      </c>
      <c r="E19" s="9">
        <f t="shared" si="1"/>
        <v>481625199.48999995</v>
      </c>
      <c r="F19" s="9">
        <v>388948487.71</v>
      </c>
      <c r="G19" s="9">
        <v>373936820.84</v>
      </c>
      <c r="H19" s="9">
        <f t="shared" si="2"/>
        <v>92676711.77999997</v>
      </c>
    </row>
    <row r="20" spans="2:8" ht="12.75">
      <c r="B20" s="133" t="s">
        <v>408</v>
      </c>
      <c r="C20" s="9">
        <v>20935299.67</v>
      </c>
      <c r="D20" s="9">
        <v>755934.78</v>
      </c>
      <c r="E20" s="9">
        <f t="shared" si="1"/>
        <v>21691234.450000003</v>
      </c>
      <c r="F20" s="9">
        <v>18518993.4</v>
      </c>
      <c r="G20" s="9">
        <v>18413782.27</v>
      </c>
      <c r="H20" s="9">
        <f t="shared" si="2"/>
        <v>3172241.0500000045</v>
      </c>
    </row>
    <row r="21" spans="2:8" ht="12.75">
      <c r="B21" s="133" t="s">
        <v>409</v>
      </c>
      <c r="C21" s="9">
        <v>4975357.65</v>
      </c>
      <c r="D21" s="9">
        <v>-3814709.3</v>
      </c>
      <c r="E21" s="9">
        <f t="shared" si="1"/>
        <v>1160648.3500000006</v>
      </c>
      <c r="F21" s="9">
        <v>2895.06</v>
      </c>
      <c r="G21" s="9">
        <v>2895.06</v>
      </c>
      <c r="H21" s="9">
        <f t="shared" si="2"/>
        <v>1157753.2900000005</v>
      </c>
    </row>
    <row r="22" spans="2:8" ht="12.75">
      <c r="B22" s="133" t="s">
        <v>410</v>
      </c>
      <c r="C22" s="9">
        <v>19757851.2</v>
      </c>
      <c r="D22" s="9">
        <v>-1224235</v>
      </c>
      <c r="E22" s="9">
        <f t="shared" si="1"/>
        <v>18533616.2</v>
      </c>
      <c r="F22" s="9">
        <v>16217377.83</v>
      </c>
      <c r="G22" s="9">
        <v>16157881.72</v>
      </c>
      <c r="H22" s="9">
        <f t="shared" si="2"/>
        <v>2316238.369999999</v>
      </c>
    </row>
    <row r="23" spans="2:8" ht="12.75">
      <c r="B23" s="133" t="s">
        <v>411</v>
      </c>
      <c r="C23" s="9">
        <v>41943839.95</v>
      </c>
      <c r="D23" s="9">
        <v>12208302.62</v>
      </c>
      <c r="E23" s="9">
        <f t="shared" si="1"/>
        <v>54152142.57</v>
      </c>
      <c r="F23" s="9">
        <v>48944658.34</v>
      </c>
      <c r="G23" s="9">
        <v>48147283.13</v>
      </c>
      <c r="H23" s="9">
        <f t="shared" si="2"/>
        <v>5207484.229999997</v>
      </c>
    </row>
    <row r="24" spans="2:8" ht="12.75">
      <c r="B24" s="133" t="s">
        <v>412</v>
      </c>
      <c r="C24" s="9">
        <v>273372123.98</v>
      </c>
      <c r="D24" s="9">
        <v>29932102.75</v>
      </c>
      <c r="E24" s="9">
        <f t="shared" si="1"/>
        <v>303304226.73</v>
      </c>
      <c r="F24" s="9">
        <v>293211979.35</v>
      </c>
      <c r="G24" s="9">
        <v>291247305.53</v>
      </c>
      <c r="H24" s="9">
        <f t="shared" si="2"/>
        <v>10092247.379999995</v>
      </c>
    </row>
    <row r="25" spans="2:8" ht="12.75">
      <c r="B25" s="133" t="s">
        <v>413</v>
      </c>
      <c r="C25" s="9">
        <v>5299812.23</v>
      </c>
      <c r="D25" s="9">
        <v>1066183.24</v>
      </c>
      <c r="E25" s="9">
        <f t="shared" si="1"/>
        <v>6365995.470000001</v>
      </c>
      <c r="F25" s="9">
        <v>5873109.76</v>
      </c>
      <c r="G25" s="9">
        <v>5863607.25</v>
      </c>
      <c r="H25" s="9">
        <f t="shared" si="2"/>
        <v>492885.7100000009</v>
      </c>
    </row>
    <row r="26" spans="2:8" ht="12.75">
      <c r="B26" s="133" t="s">
        <v>414</v>
      </c>
      <c r="C26" s="9">
        <v>21641792.57</v>
      </c>
      <c r="D26" s="9">
        <v>2093068.27</v>
      </c>
      <c r="E26" s="9">
        <f t="shared" si="1"/>
        <v>23734860.84</v>
      </c>
      <c r="F26" s="9">
        <v>20570375.94</v>
      </c>
      <c r="G26" s="9">
        <v>20315916.15</v>
      </c>
      <c r="H26" s="9">
        <f t="shared" si="2"/>
        <v>3164484.8999999985</v>
      </c>
    </row>
    <row r="27" spans="2:8" ht="25.5">
      <c r="B27" s="133" t="s">
        <v>415</v>
      </c>
      <c r="C27" s="9">
        <v>22007099.17</v>
      </c>
      <c r="D27" s="9">
        <v>-2044621.19</v>
      </c>
      <c r="E27" s="9">
        <f t="shared" si="1"/>
        <v>19962477.98</v>
      </c>
      <c r="F27" s="9">
        <v>13287402.99</v>
      </c>
      <c r="G27" s="9">
        <v>13198100.79</v>
      </c>
      <c r="H27" s="9">
        <f t="shared" si="2"/>
        <v>6675074.99</v>
      </c>
    </row>
    <row r="28" spans="2:8" ht="12.75">
      <c r="B28" s="133" t="s">
        <v>416</v>
      </c>
      <c r="C28" s="9">
        <v>20359525.83</v>
      </c>
      <c r="D28" s="9">
        <v>-1868424.26</v>
      </c>
      <c r="E28" s="9">
        <f t="shared" si="1"/>
        <v>18491101.569999997</v>
      </c>
      <c r="F28" s="9">
        <v>3083028.06</v>
      </c>
      <c r="G28" s="9">
        <v>2977409.97</v>
      </c>
      <c r="H28" s="9">
        <f t="shared" si="2"/>
        <v>15408073.509999996</v>
      </c>
    </row>
    <row r="29" spans="2:8" ht="12.75">
      <c r="B29" s="133" t="s">
        <v>417</v>
      </c>
      <c r="C29" s="9">
        <v>13438936.52</v>
      </c>
      <c r="D29" s="9">
        <v>-2597208.86</v>
      </c>
      <c r="E29" s="9">
        <f t="shared" si="1"/>
        <v>10841727.66</v>
      </c>
      <c r="F29" s="9">
        <v>9054146.51</v>
      </c>
      <c r="G29" s="9">
        <v>8959236.99</v>
      </c>
      <c r="H29" s="9">
        <f t="shared" si="2"/>
        <v>1787581.1500000004</v>
      </c>
    </row>
    <row r="30" spans="2:8" ht="25.5">
      <c r="B30" s="133" t="s">
        <v>418</v>
      </c>
      <c r="C30" s="9">
        <v>14906991.76</v>
      </c>
      <c r="D30" s="9">
        <v>565089.33</v>
      </c>
      <c r="E30" s="9">
        <f t="shared" si="1"/>
        <v>15472081.09</v>
      </c>
      <c r="F30" s="9">
        <v>13398893.98</v>
      </c>
      <c r="G30" s="9">
        <v>13289506.58</v>
      </c>
      <c r="H30" s="9">
        <f t="shared" si="2"/>
        <v>2073187.1099999994</v>
      </c>
    </row>
    <row r="31" spans="2:8" ht="25.5">
      <c r="B31" s="133" t="s">
        <v>419</v>
      </c>
      <c r="C31" s="9">
        <v>23811346.79</v>
      </c>
      <c r="D31" s="9">
        <v>422811.93</v>
      </c>
      <c r="E31" s="9">
        <f t="shared" si="1"/>
        <v>24234158.72</v>
      </c>
      <c r="F31" s="9">
        <v>20116797.03</v>
      </c>
      <c r="G31" s="9">
        <v>20014553.07</v>
      </c>
      <c r="H31" s="9">
        <f t="shared" si="2"/>
        <v>4117361.6899999976</v>
      </c>
    </row>
    <row r="32" spans="2:8" ht="12.75">
      <c r="B32" s="133" t="s">
        <v>420</v>
      </c>
      <c r="C32" s="9">
        <v>12666071.01</v>
      </c>
      <c r="D32" s="9">
        <v>7272865.08</v>
      </c>
      <c r="E32" s="9">
        <f t="shared" si="1"/>
        <v>19938936.09</v>
      </c>
      <c r="F32" s="9">
        <v>18654999.7</v>
      </c>
      <c r="G32" s="9">
        <v>18636680.84</v>
      </c>
      <c r="H32" s="9">
        <f t="shared" si="2"/>
        <v>1283936.3900000006</v>
      </c>
    </row>
    <row r="33" spans="2:8" ht="12.75">
      <c r="B33" s="133" t="s">
        <v>421</v>
      </c>
      <c r="C33" s="9">
        <v>10183954.04</v>
      </c>
      <c r="D33" s="9">
        <v>1762854.35</v>
      </c>
      <c r="E33" s="9">
        <f t="shared" si="1"/>
        <v>11946808.389999999</v>
      </c>
      <c r="F33" s="9">
        <v>10886295.39</v>
      </c>
      <c r="G33" s="9">
        <v>10836952.34</v>
      </c>
      <c r="H33" s="9">
        <f t="shared" si="2"/>
        <v>1060512.9999999981</v>
      </c>
    </row>
    <row r="34" spans="2:8" ht="12.75">
      <c r="B34" s="133" t="s">
        <v>422</v>
      </c>
      <c r="C34" s="9">
        <v>8118143.23</v>
      </c>
      <c r="D34" s="9">
        <v>802619.81</v>
      </c>
      <c r="E34" s="9">
        <f t="shared" si="1"/>
        <v>8920763.040000001</v>
      </c>
      <c r="F34" s="9">
        <v>7644281.31</v>
      </c>
      <c r="G34" s="9">
        <v>7595617.96</v>
      </c>
      <c r="H34" s="9">
        <f t="shared" si="2"/>
        <v>1276481.7300000014</v>
      </c>
    </row>
    <row r="35" spans="2:8" ht="25.5">
      <c r="B35" s="133" t="s">
        <v>423</v>
      </c>
      <c r="C35" s="9">
        <v>6859924.46</v>
      </c>
      <c r="D35" s="9">
        <v>403928.13</v>
      </c>
      <c r="E35" s="9">
        <f t="shared" si="1"/>
        <v>7263852.59</v>
      </c>
      <c r="F35" s="9">
        <v>6595761.62</v>
      </c>
      <c r="G35" s="9">
        <v>6558861.71</v>
      </c>
      <c r="H35" s="9">
        <f t="shared" si="2"/>
        <v>668090.9699999997</v>
      </c>
    </row>
    <row r="36" spans="2:8" ht="25.5">
      <c r="B36" s="133" t="s">
        <v>424</v>
      </c>
      <c r="C36" s="9">
        <v>47393271.99</v>
      </c>
      <c r="D36" s="9">
        <v>6724263.95</v>
      </c>
      <c r="E36" s="9">
        <f t="shared" si="1"/>
        <v>54117535.940000005</v>
      </c>
      <c r="F36" s="9">
        <v>46769011.49</v>
      </c>
      <c r="G36" s="9">
        <v>46462996.25</v>
      </c>
      <c r="H36" s="9">
        <f t="shared" si="2"/>
        <v>7348524.450000003</v>
      </c>
    </row>
    <row r="37" spans="2:8" ht="12.75">
      <c r="B37" s="133" t="s">
        <v>425</v>
      </c>
      <c r="C37" s="9">
        <v>106986345.47</v>
      </c>
      <c r="D37" s="9">
        <v>18381575.48</v>
      </c>
      <c r="E37" s="9">
        <f t="shared" si="1"/>
        <v>125367920.95</v>
      </c>
      <c r="F37" s="9">
        <v>116123389.78</v>
      </c>
      <c r="G37" s="9">
        <v>114946412.66</v>
      </c>
      <c r="H37" s="9">
        <f t="shared" si="2"/>
        <v>9244531.170000002</v>
      </c>
    </row>
    <row r="38" spans="2:8" ht="12.75">
      <c r="B38" s="133" t="s">
        <v>426</v>
      </c>
      <c r="C38" s="9">
        <v>50917115.59</v>
      </c>
      <c r="D38" s="9">
        <v>4638143.12</v>
      </c>
      <c r="E38" s="9">
        <f t="shared" si="1"/>
        <v>55555258.71</v>
      </c>
      <c r="F38" s="9">
        <v>45251251.77</v>
      </c>
      <c r="G38" s="9">
        <v>44604583.73</v>
      </c>
      <c r="H38" s="9">
        <f t="shared" si="2"/>
        <v>10304006.939999998</v>
      </c>
    </row>
    <row r="39" spans="2:8" ht="25.5">
      <c r="B39" s="133" t="s">
        <v>427</v>
      </c>
      <c r="C39" s="9">
        <v>45263589.33</v>
      </c>
      <c r="D39" s="9">
        <v>5607791.75</v>
      </c>
      <c r="E39" s="9">
        <f t="shared" si="1"/>
        <v>50871381.08</v>
      </c>
      <c r="F39" s="9">
        <v>43466866.62</v>
      </c>
      <c r="G39" s="9">
        <v>43134999.24</v>
      </c>
      <c r="H39" s="9">
        <f t="shared" si="2"/>
        <v>7404514.460000001</v>
      </c>
    </row>
    <row r="40" spans="2:8" ht="12.75">
      <c r="B40" s="133" t="s">
        <v>428</v>
      </c>
      <c r="C40" s="9">
        <v>21526945.86</v>
      </c>
      <c r="D40" s="9">
        <v>4938675.63</v>
      </c>
      <c r="E40" s="9">
        <f t="shared" si="1"/>
        <v>26465621.49</v>
      </c>
      <c r="F40" s="9">
        <v>23414108.74</v>
      </c>
      <c r="G40" s="9">
        <v>23294730.25</v>
      </c>
      <c r="H40" s="9">
        <f t="shared" si="2"/>
        <v>3051512.75</v>
      </c>
    </row>
    <row r="41" spans="2:8" ht="12.75">
      <c r="B41" s="133" t="s">
        <v>429</v>
      </c>
      <c r="C41" s="9">
        <v>13024503.53</v>
      </c>
      <c r="D41" s="9">
        <v>712918.03</v>
      </c>
      <c r="E41" s="9">
        <f t="shared" si="1"/>
        <v>13737421.559999999</v>
      </c>
      <c r="F41" s="9">
        <v>11118837.57</v>
      </c>
      <c r="G41" s="9">
        <v>11042129.27</v>
      </c>
      <c r="H41" s="9">
        <f t="shared" si="2"/>
        <v>2618583.9899999984</v>
      </c>
    </row>
    <row r="42" spans="2:8" ht="25.5">
      <c r="B42" s="133" t="s">
        <v>430</v>
      </c>
      <c r="C42" s="9">
        <v>9942443.12</v>
      </c>
      <c r="D42" s="9">
        <v>2539122.47</v>
      </c>
      <c r="E42" s="9">
        <f t="shared" si="1"/>
        <v>12481565.59</v>
      </c>
      <c r="F42" s="9">
        <v>11379403.53</v>
      </c>
      <c r="G42" s="9">
        <v>11378437.57</v>
      </c>
      <c r="H42" s="9">
        <f t="shared" si="2"/>
        <v>1102162.0600000005</v>
      </c>
    </row>
    <row r="43" spans="2:8" ht="12.75">
      <c r="B43" s="133" t="s">
        <v>431</v>
      </c>
      <c r="C43" s="9">
        <v>4961416.47</v>
      </c>
      <c r="D43" s="9">
        <v>1134232.81</v>
      </c>
      <c r="E43" s="9">
        <f t="shared" si="1"/>
        <v>6095649.279999999</v>
      </c>
      <c r="F43" s="9">
        <v>5577028.88</v>
      </c>
      <c r="G43" s="9">
        <v>5572449.28</v>
      </c>
      <c r="H43" s="9">
        <f t="shared" si="2"/>
        <v>518620.39999999944</v>
      </c>
    </row>
    <row r="44" spans="2:8" ht="12.75">
      <c r="B44" s="133" t="s">
        <v>432</v>
      </c>
      <c r="C44" s="9">
        <v>10407633.99</v>
      </c>
      <c r="D44" s="9">
        <v>2197173.18</v>
      </c>
      <c r="E44" s="9">
        <f t="shared" si="1"/>
        <v>12604807.17</v>
      </c>
      <c r="F44" s="9">
        <v>11040676.9</v>
      </c>
      <c r="G44" s="9">
        <v>10983101.71</v>
      </c>
      <c r="H44" s="9">
        <f t="shared" si="2"/>
        <v>1564130.2699999996</v>
      </c>
    </row>
    <row r="45" spans="2:8" ht="12.75">
      <c r="B45" s="133" t="s">
        <v>433</v>
      </c>
      <c r="C45" s="9">
        <v>2459208.36</v>
      </c>
      <c r="D45" s="9">
        <v>284390.04</v>
      </c>
      <c r="E45" s="9">
        <f t="shared" si="1"/>
        <v>2743598.4</v>
      </c>
      <c r="F45" s="9">
        <v>2340334.44</v>
      </c>
      <c r="G45" s="9">
        <v>2340334.44</v>
      </c>
      <c r="H45" s="9">
        <f t="shared" si="2"/>
        <v>403263.95999999996</v>
      </c>
    </row>
    <row r="46" spans="2:8" ht="12.75">
      <c r="B46" s="133" t="s">
        <v>434</v>
      </c>
      <c r="C46" s="9">
        <v>41394851.26</v>
      </c>
      <c r="D46" s="9">
        <v>3089596.22</v>
      </c>
      <c r="E46" s="9">
        <f t="shared" si="1"/>
        <v>44484447.48</v>
      </c>
      <c r="F46" s="9">
        <v>41257392.59</v>
      </c>
      <c r="G46" s="9">
        <v>41045890.19</v>
      </c>
      <c r="H46" s="9">
        <f t="shared" si="2"/>
        <v>3227054.889999993</v>
      </c>
    </row>
    <row r="47" spans="2:8" ht="12.75">
      <c r="B47" s="133" t="s">
        <v>435</v>
      </c>
      <c r="C47" s="9">
        <v>12000000</v>
      </c>
      <c r="D47" s="9">
        <v>-1153674.73</v>
      </c>
      <c r="E47" s="9">
        <f t="shared" si="1"/>
        <v>10846325.27</v>
      </c>
      <c r="F47" s="9">
        <v>8827915.81</v>
      </c>
      <c r="G47" s="9">
        <v>8827915.81</v>
      </c>
      <c r="H47" s="9">
        <f t="shared" si="2"/>
        <v>2018409.459999999</v>
      </c>
    </row>
    <row r="48" spans="2:8" ht="12.75">
      <c r="B48" s="133" t="s">
        <v>436</v>
      </c>
      <c r="C48" s="9">
        <v>1000000</v>
      </c>
      <c r="D48" s="9">
        <v>863266</v>
      </c>
      <c r="E48" s="9">
        <f t="shared" si="1"/>
        <v>1863266</v>
      </c>
      <c r="F48" s="9">
        <v>1863266</v>
      </c>
      <c r="G48" s="9">
        <v>1863266</v>
      </c>
      <c r="H48" s="9">
        <f t="shared" si="2"/>
        <v>0</v>
      </c>
    </row>
    <row r="49" spans="2:8" ht="12.75">
      <c r="B49" s="133" t="s">
        <v>437</v>
      </c>
      <c r="C49" s="9">
        <v>0</v>
      </c>
      <c r="D49" s="9">
        <v>572535.88</v>
      </c>
      <c r="E49" s="9">
        <f t="shared" si="1"/>
        <v>572535.88</v>
      </c>
      <c r="F49" s="9">
        <v>0</v>
      </c>
      <c r="G49" s="9">
        <v>0</v>
      </c>
      <c r="H49" s="9">
        <f t="shared" si="2"/>
        <v>572535.88</v>
      </c>
    </row>
    <row r="50" spans="2:8" s="136" customFormat="1" ht="12.75">
      <c r="B50" s="134" t="s">
        <v>438</v>
      </c>
      <c r="C50" s="135">
        <f aca="true" t="shared" si="3" ref="C50:H50">SUM(C51:C58)</f>
        <v>326298689.98</v>
      </c>
      <c r="D50" s="135">
        <f t="shared" si="3"/>
        <v>70700248.88</v>
      </c>
      <c r="E50" s="135">
        <f t="shared" si="3"/>
        <v>396998938.86</v>
      </c>
      <c r="F50" s="135">
        <f t="shared" si="3"/>
        <v>395914413.01000005</v>
      </c>
      <c r="G50" s="135">
        <f t="shared" si="3"/>
        <v>384159339.99</v>
      </c>
      <c r="H50" s="135">
        <f t="shared" si="3"/>
        <v>1084525.8500000017</v>
      </c>
    </row>
    <row r="51" spans="2:8" ht="12.75">
      <c r="B51" s="131" t="s">
        <v>439</v>
      </c>
      <c r="C51" s="132">
        <v>263338476.98</v>
      </c>
      <c r="D51" s="132">
        <v>37871764</v>
      </c>
      <c r="E51" s="132">
        <f aca="true" t="shared" si="4" ref="E51:E58">C51+D51</f>
        <v>301210240.98</v>
      </c>
      <c r="F51" s="132">
        <v>301210240.98</v>
      </c>
      <c r="G51" s="132">
        <v>301210240.98</v>
      </c>
      <c r="H51" s="89">
        <f aca="true" t="shared" si="5" ref="H51:H58">E51-F51</f>
        <v>0</v>
      </c>
    </row>
    <row r="52" spans="2:8" ht="12.75">
      <c r="B52" s="131" t="s">
        <v>440</v>
      </c>
      <c r="C52" s="132">
        <v>62960210</v>
      </c>
      <c r="D52" s="132">
        <v>9649251.37</v>
      </c>
      <c r="E52" s="132">
        <f t="shared" si="4"/>
        <v>72609461.37</v>
      </c>
      <c r="F52" s="132">
        <v>72413501.09</v>
      </c>
      <c r="G52" s="132">
        <v>60860413.07</v>
      </c>
      <c r="H52" s="89">
        <f t="shared" si="5"/>
        <v>195960.2800000012</v>
      </c>
    </row>
    <row r="53" spans="2:8" ht="12.75">
      <c r="B53" s="131" t="s">
        <v>441</v>
      </c>
      <c r="C53" s="132">
        <v>1</v>
      </c>
      <c r="D53" s="132">
        <v>22204735.63</v>
      </c>
      <c r="E53" s="132">
        <f t="shared" si="4"/>
        <v>22204736.63</v>
      </c>
      <c r="F53" s="132">
        <v>21897767.99</v>
      </c>
      <c r="G53" s="132">
        <v>21695782.99</v>
      </c>
      <c r="H53" s="89">
        <f t="shared" si="5"/>
        <v>306968.6400000006</v>
      </c>
    </row>
    <row r="54" spans="2:8" ht="12.75">
      <c r="B54" s="131" t="s">
        <v>442</v>
      </c>
      <c r="C54" s="132">
        <v>1</v>
      </c>
      <c r="D54" s="132">
        <v>0</v>
      </c>
      <c r="E54" s="132">
        <f t="shared" si="4"/>
        <v>1</v>
      </c>
      <c r="F54" s="132">
        <v>0</v>
      </c>
      <c r="G54" s="132">
        <v>0</v>
      </c>
      <c r="H54" s="89">
        <f t="shared" si="5"/>
        <v>1</v>
      </c>
    </row>
    <row r="55" spans="2:8" ht="12.75">
      <c r="B55" s="131" t="s">
        <v>443</v>
      </c>
      <c r="C55" s="9">
        <v>1</v>
      </c>
      <c r="D55" s="9">
        <v>0</v>
      </c>
      <c r="E55" s="9">
        <f t="shared" si="4"/>
        <v>1</v>
      </c>
      <c r="F55" s="9">
        <v>0</v>
      </c>
      <c r="G55" s="9">
        <v>0</v>
      </c>
      <c r="H55" s="89">
        <f t="shared" si="5"/>
        <v>1</v>
      </c>
    </row>
    <row r="56" spans="2:8" ht="12.75">
      <c r="B56" s="131" t="s">
        <v>444</v>
      </c>
      <c r="C56" s="9">
        <v>0</v>
      </c>
      <c r="D56" s="9">
        <v>198850</v>
      </c>
      <c r="E56" s="9">
        <f t="shared" si="4"/>
        <v>198850</v>
      </c>
      <c r="F56" s="9">
        <v>189790.95</v>
      </c>
      <c r="G56" s="9">
        <v>189790.95</v>
      </c>
      <c r="H56" s="89">
        <f t="shared" si="5"/>
        <v>9059.049999999988</v>
      </c>
    </row>
    <row r="57" spans="2:8" ht="12.75">
      <c r="B57" s="131" t="s">
        <v>445</v>
      </c>
      <c r="C57" s="9">
        <v>0</v>
      </c>
      <c r="D57" s="9">
        <v>203112</v>
      </c>
      <c r="E57" s="9">
        <f t="shared" si="4"/>
        <v>203112</v>
      </c>
      <c r="F57" s="9">
        <v>203112</v>
      </c>
      <c r="G57" s="9">
        <v>203112</v>
      </c>
      <c r="H57" s="89">
        <f t="shared" si="5"/>
        <v>0</v>
      </c>
    </row>
    <row r="58" spans="2:8" ht="12.75">
      <c r="B58" s="131" t="s">
        <v>437</v>
      </c>
      <c r="C58" s="9">
        <v>0</v>
      </c>
      <c r="D58" s="9">
        <v>572535.88</v>
      </c>
      <c r="E58" s="9">
        <f t="shared" si="4"/>
        <v>572535.88</v>
      </c>
      <c r="F58" s="9">
        <v>0</v>
      </c>
      <c r="G58" s="9">
        <v>0</v>
      </c>
      <c r="H58" s="89">
        <f t="shared" si="5"/>
        <v>572535.88</v>
      </c>
    </row>
    <row r="59" spans="2:8" ht="12.75">
      <c r="B59" s="131"/>
      <c r="C59" s="9"/>
      <c r="D59" s="9"/>
      <c r="E59" s="9"/>
      <c r="F59" s="9"/>
      <c r="G59" s="9"/>
      <c r="H59" s="89"/>
    </row>
    <row r="60" spans="2:8" ht="12.75">
      <c r="B60" s="134" t="s">
        <v>395</v>
      </c>
      <c r="C60" s="7">
        <f aca="true" t="shared" si="6" ref="C60:H60">C9+C50</f>
        <v>1359012939.5300002</v>
      </c>
      <c r="D60" s="7">
        <f t="shared" si="6"/>
        <v>652981461.5199999</v>
      </c>
      <c r="E60" s="7">
        <f t="shared" si="6"/>
        <v>2011994401.0500002</v>
      </c>
      <c r="F60" s="7">
        <f t="shared" si="6"/>
        <v>1796127856.8899999</v>
      </c>
      <c r="G60" s="7">
        <f t="shared" si="6"/>
        <v>1760445792.2900002</v>
      </c>
      <c r="H60" s="95">
        <f t="shared" si="6"/>
        <v>215866544.16000003</v>
      </c>
    </row>
    <row r="61" spans="2:8" ht="12.75">
      <c r="B61" s="129" t="s">
        <v>395</v>
      </c>
      <c r="C61" s="7">
        <f aca="true" t="shared" si="7" ref="C61:H61">C9+C50</f>
        <v>1359012939.5300002</v>
      </c>
      <c r="D61" s="7">
        <f t="shared" si="7"/>
        <v>652981461.5199999</v>
      </c>
      <c r="E61" s="7">
        <f t="shared" si="7"/>
        <v>2011994401.0500002</v>
      </c>
      <c r="F61" s="7">
        <f t="shared" si="7"/>
        <v>1796127856.8899999</v>
      </c>
      <c r="G61" s="7">
        <f t="shared" si="7"/>
        <v>1760445792.2900002</v>
      </c>
      <c r="H61" s="7">
        <f t="shared" si="7"/>
        <v>215866544.16000003</v>
      </c>
    </row>
    <row r="62" spans="2:8" ht="13.5" thickBot="1">
      <c r="B62" s="137"/>
      <c r="C62" s="19"/>
      <c r="D62" s="19"/>
      <c r="E62" s="19"/>
      <c r="F62" s="19"/>
      <c r="G62" s="19"/>
      <c r="H62" s="19"/>
    </row>
    <row r="602" spans="2:8" ht="12.75">
      <c r="B602" s="138"/>
      <c r="C602" s="138"/>
      <c r="D602" s="138"/>
      <c r="E602" s="138"/>
      <c r="F602" s="138"/>
      <c r="G602" s="138"/>
      <c r="H602" s="13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C34" sqref="C34"/>
    </sheetView>
  </sheetViews>
  <sheetFormatPr defaultColWidth="11.00390625" defaultRowHeight="15"/>
  <cols>
    <col min="1" max="1" width="52.8515625" style="1" customWidth="1"/>
    <col min="2" max="2" width="12.421875" style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14"/>
    </row>
    <row r="3" spans="1:7" ht="12.75">
      <c r="A3" s="189" t="s">
        <v>314</v>
      </c>
      <c r="B3" s="190"/>
      <c r="C3" s="190"/>
      <c r="D3" s="190"/>
      <c r="E3" s="190"/>
      <c r="F3" s="190"/>
      <c r="G3" s="215"/>
    </row>
    <row r="4" spans="1:7" ht="12.75">
      <c r="A4" s="189" t="s">
        <v>446</v>
      </c>
      <c r="B4" s="190"/>
      <c r="C4" s="190"/>
      <c r="D4" s="190"/>
      <c r="E4" s="190"/>
      <c r="F4" s="190"/>
      <c r="G4" s="215"/>
    </row>
    <row r="5" spans="1:7" ht="12.75">
      <c r="A5" s="189" t="s">
        <v>125</v>
      </c>
      <c r="B5" s="190"/>
      <c r="C5" s="190"/>
      <c r="D5" s="190"/>
      <c r="E5" s="190"/>
      <c r="F5" s="190"/>
      <c r="G5" s="215"/>
    </row>
    <row r="6" spans="1:7" ht="13.5" thickBot="1">
      <c r="A6" s="192" t="s">
        <v>1</v>
      </c>
      <c r="B6" s="193"/>
      <c r="C6" s="193"/>
      <c r="D6" s="193"/>
      <c r="E6" s="193"/>
      <c r="F6" s="193"/>
      <c r="G6" s="216"/>
    </row>
    <row r="7" spans="1:7" ht="12.75">
      <c r="A7" s="159" t="s">
        <v>2</v>
      </c>
      <c r="B7" s="217" t="s">
        <v>316</v>
      </c>
      <c r="C7" s="218"/>
      <c r="D7" s="218"/>
      <c r="E7" s="218"/>
      <c r="F7" s="219"/>
      <c r="G7" s="197" t="s">
        <v>317</v>
      </c>
    </row>
    <row r="8" spans="1:7" ht="13.5" thickBot="1">
      <c r="A8" s="189"/>
      <c r="B8" s="165"/>
      <c r="C8" s="166"/>
      <c r="D8" s="166"/>
      <c r="E8" s="166"/>
      <c r="F8" s="167"/>
      <c r="G8" s="223"/>
    </row>
    <row r="9" spans="1:7" ht="26.25" thickBot="1">
      <c r="A9" s="192"/>
      <c r="B9" s="139" t="s">
        <v>207</v>
      </c>
      <c r="C9" s="22" t="s">
        <v>318</v>
      </c>
      <c r="D9" s="22" t="s">
        <v>319</v>
      </c>
      <c r="E9" s="22" t="s">
        <v>205</v>
      </c>
      <c r="F9" s="22" t="s">
        <v>224</v>
      </c>
      <c r="G9" s="198"/>
    </row>
    <row r="10" spans="1:7" ht="12.75">
      <c r="A10" s="140"/>
      <c r="B10" s="141"/>
      <c r="C10" s="141"/>
      <c r="D10" s="141"/>
      <c r="E10" s="141"/>
      <c r="F10" s="141"/>
      <c r="G10" s="141"/>
    </row>
    <row r="11" spans="1:7" ht="12.75">
      <c r="A11" s="142" t="s">
        <v>447</v>
      </c>
      <c r="B11" s="76">
        <f aca="true" t="shared" si="0" ref="B11:G11">B12+B22+B31+B42</f>
        <v>1032714249.55</v>
      </c>
      <c r="C11" s="76">
        <f t="shared" si="0"/>
        <v>582281212.64</v>
      </c>
      <c r="D11" s="76">
        <f t="shared" si="0"/>
        <v>1614995462.19</v>
      </c>
      <c r="E11" s="76">
        <f t="shared" si="0"/>
        <v>1400213443.88</v>
      </c>
      <c r="F11" s="76">
        <f t="shared" si="0"/>
        <v>1376286452.3</v>
      </c>
      <c r="G11" s="76">
        <f t="shared" si="0"/>
        <v>214782018.3100001</v>
      </c>
    </row>
    <row r="12" spans="1:7" ht="12.75">
      <c r="A12" s="142" t="s">
        <v>448</v>
      </c>
      <c r="B12" s="76">
        <f>SUM(B13:B20)</f>
        <v>702816073.41</v>
      </c>
      <c r="C12" s="76">
        <f>SUM(C13:C20)</f>
        <v>353152123.28</v>
      </c>
      <c r="D12" s="76">
        <f>SUM(D13:D20)</f>
        <v>1055968196.69</v>
      </c>
      <c r="E12" s="76">
        <f>SUM(E13:E20)</f>
        <v>970056207.99</v>
      </c>
      <c r="F12" s="76">
        <f>SUM(F13:F20)</f>
        <v>963474548.6300001</v>
      </c>
      <c r="G12" s="76">
        <f>D12-E12</f>
        <v>85911988.70000005</v>
      </c>
    </row>
    <row r="13" spans="1:7" ht="12.75">
      <c r="A13" s="143" t="s">
        <v>449</v>
      </c>
      <c r="B13" s="74">
        <v>121407261.11</v>
      </c>
      <c r="C13" s="74">
        <v>30160599.54</v>
      </c>
      <c r="D13" s="74">
        <f>B13+C13</f>
        <v>151567860.65</v>
      </c>
      <c r="E13" s="74">
        <v>140719695.95</v>
      </c>
      <c r="F13" s="74">
        <v>140140381.44</v>
      </c>
      <c r="G13" s="74">
        <f aca="true" t="shared" si="1" ref="G13:G20">D13-E13</f>
        <v>10848164.700000018</v>
      </c>
    </row>
    <row r="14" spans="1:7" ht="12.75">
      <c r="A14" s="143" t="s">
        <v>450</v>
      </c>
      <c r="B14" s="74">
        <v>3593320.25</v>
      </c>
      <c r="C14" s="74">
        <v>519863.77</v>
      </c>
      <c r="D14" s="74">
        <f aca="true" t="shared" si="2" ref="D14:D20">B14+C14</f>
        <v>4113184.02</v>
      </c>
      <c r="E14" s="74">
        <v>3554115.22</v>
      </c>
      <c r="F14" s="74">
        <v>3531217.22</v>
      </c>
      <c r="G14" s="74">
        <f t="shared" si="1"/>
        <v>559068.7999999998</v>
      </c>
    </row>
    <row r="15" spans="1:7" ht="12.75">
      <c r="A15" s="143" t="s">
        <v>451</v>
      </c>
      <c r="B15" s="74">
        <v>68004183.72</v>
      </c>
      <c r="C15" s="74">
        <v>7864820.81</v>
      </c>
      <c r="D15" s="74">
        <f t="shared" si="2"/>
        <v>75869004.53</v>
      </c>
      <c r="E15" s="74">
        <v>65269046.64</v>
      </c>
      <c r="F15" s="74">
        <v>65080520.69</v>
      </c>
      <c r="G15" s="74">
        <f t="shared" si="1"/>
        <v>10599957.89</v>
      </c>
    </row>
    <row r="16" spans="1:7" ht="12.75">
      <c r="A16" s="143" t="s">
        <v>452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3" t="s">
        <v>453</v>
      </c>
      <c r="B17" s="74">
        <v>404474524.21</v>
      </c>
      <c r="C17" s="74">
        <v>312693349.52</v>
      </c>
      <c r="D17" s="74">
        <f t="shared" si="2"/>
        <v>717167873.73</v>
      </c>
      <c r="E17" s="74">
        <v>683834881.46</v>
      </c>
      <c r="F17" s="74">
        <v>680347732.19</v>
      </c>
      <c r="G17" s="74">
        <f t="shared" si="1"/>
        <v>33332992.26999998</v>
      </c>
    </row>
    <row r="18" spans="1:7" ht="12.75">
      <c r="A18" s="143" t="s">
        <v>454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3" t="s">
        <v>455</v>
      </c>
      <c r="B19" s="74">
        <v>61431632.91</v>
      </c>
      <c r="C19" s="74">
        <v>-6296643.55</v>
      </c>
      <c r="D19" s="74">
        <f t="shared" si="2"/>
        <v>55134989.36</v>
      </c>
      <c r="E19" s="74">
        <v>31004324.25</v>
      </c>
      <c r="F19" s="74">
        <v>30684218.51</v>
      </c>
      <c r="G19" s="74">
        <f t="shared" si="1"/>
        <v>24130665.11</v>
      </c>
    </row>
    <row r="20" spans="1:7" ht="12.75">
      <c r="A20" s="143" t="s">
        <v>456</v>
      </c>
      <c r="B20" s="74">
        <v>43905151.21</v>
      </c>
      <c r="C20" s="74">
        <v>8210133.19</v>
      </c>
      <c r="D20" s="74">
        <f t="shared" si="2"/>
        <v>52115284.4</v>
      </c>
      <c r="E20" s="74">
        <v>45674144.47</v>
      </c>
      <c r="F20" s="74">
        <v>43690478.58</v>
      </c>
      <c r="G20" s="74">
        <f t="shared" si="1"/>
        <v>6441139.93</v>
      </c>
    </row>
    <row r="21" spans="1:7" ht="12.75">
      <c r="A21" s="144"/>
      <c r="B21" s="74"/>
      <c r="C21" s="74"/>
      <c r="D21" s="74"/>
      <c r="E21" s="74"/>
      <c r="F21" s="74"/>
      <c r="G21" s="74"/>
    </row>
    <row r="22" spans="1:7" ht="12.75">
      <c r="A22" s="142" t="s">
        <v>457</v>
      </c>
      <c r="B22" s="76">
        <f>SUM(B23:B29)</f>
        <v>314655920.78999996</v>
      </c>
      <c r="C22" s="76">
        <f>SUM(C23:C29)</f>
        <v>225523783.64999998</v>
      </c>
      <c r="D22" s="76">
        <f>SUM(D23:D29)</f>
        <v>540179704.44</v>
      </c>
      <c r="E22" s="76">
        <f>SUM(E23:E29)</f>
        <v>412904722.6</v>
      </c>
      <c r="F22" s="76">
        <f>SUM(F23:F29)</f>
        <v>395569858.85</v>
      </c>
      <c r="G22" s="76">
        <f aca="true" t="shared" si="3" ref="G22:G29">D22-E22</f>
        <v>127274981.84000003</v>
      </c>
    </row>
    <row r="23" spans="1:7" ht="12.75">
      <c r="A23" s="143" t="s">
        <v>458</v>
      </c>
      <c r="B23" s="74">
        <v>113846269.93</v>
      </c>
      <c r="C23" s="74">
        <v>110688902.97</v>
      </c>
      <c r="D23" s="74">
        <f>B23+C23</f>
        <v>224535172.9</v>
      </c>
      <c r="E23" s="74">
        <v>170632424.78</v>
      </c>
      <c r="F23" s="74">
        <v>154908673.73</v>
      </c>
      <c r="G23" s="74">
        <f t="shared" si="3"/>
        <v>53902748.120000005</v>
      </c>
    </row>
    <row r="24" spans="1:7" ht="12.75">
      <c r="A24" s="143" t="s">
        <v>459</v>
      </c>
      <c r="B24" s="74">
        <v>144065040.2</v>
      </c>
      <c r="C24" s="74">
        <v>104165437.62</v>
      </c>
      <c r="D24" s="74">
        <f aca="true" t="shared" si="4" ref="D24:D29">B24+C24</f>
        <v>248230477.82</v>
      </c>
      <c r="E24" s="74">
        <v>184608215.29</v>
      </c>
      <c r="F24" s="74">
        <v>183342392.12</v>
      </c>
      <c r="G24" s="74">
        <f t="shared" si="3"/>
        <v>63622262.53</v>
      </c>
    </row>
    <row r="25" spans="1:7" ht="12.75">
      <c r="A25" s="143" t="s">
        <v>460</v>
      </c>
      <c r="B25" s="74">
        <v>21526945.86</v>
      </c>
      <c r="C25" s="74">
        <v>4938675.63</v>
      </c>
      <c r="D25" s="74">
        <f t="shared" si="4"/>
        <v>26465621.49</v>
      </c>
      <c r="E25" s="74">
        <v>23414108.74</v>
      </c>
      <c r="F25" s="74">
        <v>23294730.25</v>
      </c>
      <c r="G25" s="74">
        <f t="shared" si="3"/>
        <v>3051512.75</v>
      </c>
    </row>
    <row r="26" spans="1:7" ht="12.75">
      <c r="A26" s="143" t="s">
        <v>461</v>
      </c>
      <c r="B26" s="74">
        <v>26436938.02</v>
      </c>
      <c r="C26" s="74">
        <v>3799752.73</v>
      </c>
      <c r="D26" s="74">
        <f t="shared" si="4"/>
        <v>30236690.75</v>
      </c>
      <c r="E26" s="74">
        <v>24707749.62</v>
      </c>
      <c r="F26" s="74">
        <v>24522274.38</v>
      </c>
      <c r="G26" s="74">
        <f t="shared" si="3"/>
        <v>5528941.129999999</v>
      </c>
    </row>
    <row r="27" spans="1:7" ht="12.75">
      <c r="A27" s="143" t="s">
        <v>462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3" t="s">
        <v>463</v>
      </c>
      <c r="B28" s="74">
        <v>4167434.13</v>
      </c>
      <c r="C28" s="74">
        <v>888321.95</v>
      </c>
      <c r="D28" s="74">
        <f t="shared" si="4"/>
        <v>5055756.08</v>
      </c>
      <c r="E28" s="74">
        <v>4593726.75</v>
      </c>
      <c r="F28" s="74">
        <v>4592767.21</v>
      </c>
      <c r="G28" s="74">
        <f t="shared" si="3"/>
        <v>462029.3300000001</v>
      </c>
    </row>
    <row r="29" spans="1:7" ht="12.75">
      <c r="A29" s="143" t="s">
        <v>464</v>
      </c>
      <c r="B29" s="74">
        <v>4613292.65</v>
      </c>
      <c r="C29" s="74">
        <v>1042692.75</v>
      </c>
      <c r="D29" s="74">
        <f t="shared" si="4"/>
        <v>5655985.4</v>
      </c>
      <c r="E29" s="74">
        <v>4948497.42</v>
      </c>
      <c r="F29" s="74">
        <v>4909021.16</v>
      </c>
      <c r="G29" s="74">
        <f t="shared" si="3"/>
        <v>707487.9800000004</v>
      </c>
    </row>
    <row r="30" spans="1:7" ht="12.75">
      <c r="A30" s="144"/>
      <c r="B30" s="74"/>
      <c r="C30" s="74"/>
      <c r="D30" s="74"/>
      <c r="E30" s="74"/>
      <c r="F30" s="74"/>
      <c r="G30" s="74"/>
    </row>
    <row r="31" spans="1:7" ht="12.75">
      <c r="A31" s="142" t="s">
        <v>465</v>
      </c>
      <c r="B31" s="76">
        <f>SUM(B32:B40)</f>
        <v>15242255.35</v>
      </c>
      <c r="C31" s="76">
        <f>SUM(C32:C40)</f>
        <v>3605305.71</v>
      </c>
      <c r="D31" s="76">
        <f>SUM(D32:D40)</f>
        <v>18847561.060000002</v>
      </c>
      <c r="E31" s="76">
        <f>SUM(E32:E40)</f>
        <v>17252513.29</v>
      </c>
      <c r="F31" s="76">
        <f>SUM(F32:F40)</f>
        <v>17242044.82</v>
      </c>
      <c r="G31" s="76">
        <f aca="true" t="shared" si="5" ref="G31:G40">D31-E31</f>
        <v>1595047.7700000033</v>
      </c>
    </row>
    <row r="32" spans="1:7" ht="12.75">
      <c r="A32" s="143" t="s">
        <v>466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3" t="s">
        <v>467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3" t="s">
        <v>468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3" t="s">
        <v>469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3" t="s">
        <v>470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3" t="s">
        <v>471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3" t="s">
        <v>472</v>
      </c>
      <c r="B38" s="74">
        <v>9942443.12</v>
      </c>
      <c r="C38" s="74">
        <v>2539122.47</v>
      </c>
      <c r="D38" s="74">
        <f t="shared" si="6"/>
        <v>12481565.59</v>
      </c>
      <c r="E38" s="74">
        <v>11379403.53</v>
      </c>
      <c r="F38" s="74">
        <v>11378437.57</v>
      </c>
      <c r="G38" s="74">
        <f t="shared" si="5"/>
        <v>1102162.0600000005</v>
      </c>
    </row>
    <row r="39" spans="1:7" ht="12.75">
      <c r="A39" s="143" t="s">
        <v>473</v>
      </c>
      <c r="B39" s="74">
        <v>5299812.23</v>
      </c>
      <c r="C39" s="74">
        <v>1066183.24</v>
      </c>
      <c r="D39" s="74">
        <f t="shared" si="6"/>
        <v>6365995.470000001</v>
      </c>
      <c r="E39" s="74">
        <v>5873109.76</v>
      </c>
      <c r="F39" s="74">
        <v>5863607.25</v>
      </c>
      <c r="G39" s="74">
        <f t="shared" si="5"/>
        <v>492885.7100000009</v>
      </c>
    </row>
    <row r="40" spans="1:7" ht="12.75">
      <c r="A40" s="143" t="s">
        <v>474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4"/>
      <c r="B41" s="74"/>
      <c r="C41" s="74"/>
      <c r="D41" s="74"/>
      <c r="E41" s="74"/>
      <c r="F41" s="74"/>
      <c r="G41" s="74"/>
    </row>
    <row r="42" spans="1:7" ht="12.75">
      <c r="A42" s="142" t="s">
        <v>475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43" t="s">
        <v>476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477</v>
      </c>
      <c r="B44" s="74"/>
      <c r="C44" s="74"/>
      <c r="D44" s="74">
        <f>B44+C44</f>
        <v>0</v>
      </c>
      <c r="E44" s="74"/>
      <c r="F44" s="74"/>
      <c r="G44" s="74">
        <f>D44-E44</f>
        <v>0</v>
      </c>
    </row>
    <row r="45" spans="1:7" ht="12.75">
      <c r="A45" s="143" t="s">
        <v>478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3" t="s">
        <v>479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4"/>
      <c r="B47" s="74"/>
      <c r="C47" s="74"/>
      <c r="D47" s="74"/>
      <c r="E47" s="74"/>
      <c r="F47" s="74"/>
      <c r="G47" s="74"/>
    </row>
    <row r="48" spans="1:7" ht="12.75">
      <c r="A48" s="142" t="s">
        <v>480</v>
      </c>
      <c r="B48" s="76">
        <f>B49+B59+B68+B79</f>
        <v>326298689.98</v>
      </c>
      <c r="C48" s="76">
        <f>C49+C59+C68+C79</f>
        <v>70700248.88</v>
      </c>
      <c r="D48" s="76">
        <f>D49+D59+D68+D79</f>
        <v>396998938.86</v>
      </c>
      <c r="E48" s="76">
        <f>E49+E59+E68+E79</f>
        <v>395914413.01</v>
      </c>
      <c r="F48" s="76">
        <f>F49+F59+F68+F79</f>
        <v>384159339.99</v>
      </c>
      <c r="G48" s="76">
        <f aca="true" t="shared" si="7" ref="G48:G83">D48-E48</f>
        <v>1084525.8500000238</v>
      </c>
    </row>
    <row r="49" spans="1:7" ht="12.75">
      <c r="A49" s="142" t="s">
        <v>448</v>
      </c>
      <c r="B49" s="76">
        <f>SUM(B50:B57)</f>
        <v>266486489.48000002</v>
      </c>
      <c r="C49" s="76">
        <f>SUM(C50:C57)</f>
        <v>57127339.129999995</v>
      </c>
      <c r="D49" s="76">
        <f>SUM(D50:D57)</f>
        <v>323613828.61</v>
      </c>
      <c r="E49" s="76">
        <f>SUM(E50:E57)</f>
        <v>323297799.92</v>
      </c>
      <c r="F49" s="76">
        <f>SUM(F50:F57)</f>
        <v>323095814.92</v>
      </c>
      <c r="G49" s="76">
        <f t="shared" si="7"/>
        <v>316028.6899999976</v>
      </c>
    </row>
    <row r="50" spans="1:7" ht="12.75">
      <c r="A50" s="143" t="s">
        <v>449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3" t="s">
        <v>450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3" t="s">
        <v>451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3" t="s">
        <v>452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3" t="s">
        <v>453</v>
      </c>
      <c r="B54" s="74">
        <v>186648253.46</v>
      </c>
      <c r="C54" s="74">
        <v>17735322.7</v>
      </c>
      <c r="D54" s="74">
        <f t="shared" si="8"/>
        <v>204383576.16</v>
      </c>
      <c r="E54" s="74">
        <v>204383575.16</v>
      </c>
      <c r="F54" s="74">
        <v>204383575.16</v>
      </c>
      <c r="G54" s="74">
        <f t="shared" si="7"/>
        <v>1</v>
      </c>
    </row>
    <row r="55" spans="1:7" ht="12.75">
      <c r="A55" s="143" t="s">
        <v>454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3" t="s">
        <v>455</v>
      </c>
      <c r="B56" s="74">
        <v>79838236.02</v>
      </c>
      <c r="C56" s="74">
        <v>39193166.43</v>
      </c>
      <c r="D56" s="74">
        <f t="shared" si="8"/>
        <v>119031402.44999999</v>
      </c>
      <c r="E56" s="74">
        <v>118724433.81</v>
      </c>
      <c r="F56" s="74">
        <v>118522448.81</v>
      </c>
      <c r="G56" s="74">
        <f t="shared" si="7"/>
        <v>306968.6399999857</v>
      </c>
    </row>
    <row r="57" spans="1:7" ht="12.75">
      <c r="A57" s="143" t="s">
        <v>456</v>
      </c>
      <c r="B57" s="74">
        <v>0</v>
      </c>
      <c r="C57" s="74">
        <v>198850</v>
      </c>
      <c r="D57" s="74">
        <f t="shared" si="8"/>
        <v>198850</v>
      </c>
      <c r="E57" s="74">
        <v>189790.95</v>
      </c>
      <c r="F57" s="74">
        <v>189790.95</v>
      </c>
      <c r="G57" s="74">
        <f t="shared" si="7"/>
        <v>9059.049999999988</v>
      </c>
    </row>
    <row r="58" spans="1:7" ht="12.75">
      <c r="A58" s="144"/>
      <c r="B58" s="74"/>
      <c r="C58" s="74"/>
      <c r="D58" s="74"/>
      <c r="E58" s="74"/>
      <c r="F58" s="74"/>
      <c r="G58" s="74"/>
    </row>
    <row r="59" spans="1:7" ht="12.75">
      <c r="A59" s="142" t="s">
        <v>457</v>
      </c>
      <c r="B59" s="76">
        <f>SUM(B60:B66)</f>
        <v>59812200.5</v>
      </c>
      <c r="C59" s="76">
        <f>SUM(C60:C66)</f>
        <v>13572909.750000002</v>
      </c>
      <c r="D59" s="76">
        <f>SUM(D60:D66)</f>
        <v>73385110.25</v>
      </c>
      <c r="E59" s="76">
        <f>SUM(E60:E66)</f>
        <v>72616613.09</v>
      </c>
      <c r="F59" s="76">
        <f>SUM(F60:F66)</f>
        <v>61063525.07</v>
      </c>
      <c r="G59" s="76">
        <f t="shared" si="7"/>
        <v>768497.1599999964</v>
      </c>
    </row>
    <row r="60" spans="1:7" ht="12.75">
      <c r="A60" s="143" t="s">
        <v>458</v>
      </c>
      <c r="B60" s="74">
        <v>22665675.6</v>
      </c>
      <c r="C60" s="74">
        <v>7803289.78</v>
      </c>
      <c r="D60" s="74">
        <f>B60+C60</f>
        <v>30468965.380000003</v>
      </c>
      <c r="E60" s="74">
        <v>30383500.82</v>
      </c>
      <c r="F60" s="74">
        <v>25053785.68</v>
      </c>
      <c r="G60" s="74">
        <f t="shared" si="7"/>
        <v>85464.56000000238</v>
      </c>
    </row>
    <row r="61" spans="1:7" ht="12.75">
      <c r="A61" s="143" t="s">
        <v>459</v>
      </c>
      <c r="B61" s="74">
        <v>37146524.9</v>
      </c>
      <c r="C61" s="74">
        <v>5197084.09</v>
      </c>
      <c r="D61" s="74">
        <f aca="true" t="shared" si="9" ref="D61:D66">B61+C61</f>
        <v>42343608.989999995</v>
      </c>
      <c r="E61" s="74">
        <v>42233112.27</v>
      </c>
      <c r="F61" s="74">
        <v>36009739.39</v>
      </c>
      <c r="G61" s="74">
        <f t="shared" si="7"/>
        <v>110496.71999999136</v>
      </c>
    </row>
    <row r="62" spans="1:7" ht="12.75">
      <c r="A62" s="143" t="s">
        <v>460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3" t="s">
        <v>461</v>
      </c>
      <c r="B63" s="74">
        <v>0</v>
      </c>
      <c r="C63" s="74">
        <v>572535.88</v>
      </c>
      <c r="D63" s="74">
        <f t="shared" si="9"/>
        <v>572535.88</v>
      </c>
      <c r="E63" s="74">
        <v>0</v>
      </c>
      <c r="F63" s="74">
        <v>0</v>
      </c>
      <c r="G63" s="74">
        <f t="shared" si="7"/>
        <v>572535.88</v>
      </c>
    </row>
    <row r="64" spans="1:7" ht="12.75">
      <c r="A64" s="143" t="s">
        <v>462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3" t="s">
        <v>463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3" t="s">
        <v>464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4"/>
      <c r="B67" s="74"/>
      <c r="C67" s="74"/>
      <c r="D67" s="74"/>
      <c r="E67" s="74"/>
      <c r="F67" s="74"/>
      <c r="G67" s="74"/>
    </row>
    <row r="68" spans="1:7" ht="12.75">
      <c r="A68" s="142" t="s">
        <v>465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3" t="s">
        <v>466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3" t="s">
        <v>467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3" t="s">
        <v>468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3" t="s">
        <v>469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3" t="s">
        <v>470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3" t="s">
        <v>471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3" t="s">
        <v>472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3" t="s">
        <v>473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5" t="s">
        <v>474</v>
      </c>
      <c r="B77" s="146"/>
      <c r="C77" s="146"/>
      <c r="D77" s="146">
        <f t="shared" si="10"/>
        <v>0</v>
      </c>
      <c r="E77" s="146"/>
      <c r="F77" s="146"/>
      <c r="G77" s="146">
        <f t="shared" si="7"/>
        <v>0</v>
      </c>
    </row>
    <row r="78" spans="1:7" ht="12.75">
      <c r="A78" s="144"/>
      <c r="B78" s="74"/>
      <c r="C78" s="74"/>
      <c r="D78" s="74"/>
      <c r="E78" s="74"/>
      <c r="F78" s="74"/>
      <c r="G78" s="74"/>
    </row>
    <row r="79" spans="1:7" ht="12.75">
      <c r="A79" s="142" t="s">
        <v>475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3" t="s">
        <v>476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477</v>
      </c>
      <c r="B81" s="74"/>
      <c r="C81" s="74"/>
      <c r="D81" s="74">
        <f>B81+C81</f>
        <v>0</v>
      </c>
      <c r="E81" s="74"/>
      <c r="F81" s="74"/>
      <c r="G81" s="74">
        <f t="shared" si="7"/>
        <v>0</v>
      </c>
    </row>
    <row r="82" spans="1:7" ht="12.75">
      <c r="A82" s="143" t="s">
        <v>478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3" t="s">
        <v>479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4"/>
      <c r="B84" s="74"/>
      <c r="C84" s="74"/>
      <c r="D84" s="74"/>
      <c r="E84" s="74"/>
      <c r="F84" s="74"/>
      <c r="G84" s="74"/>
    </row>
    <row r="85" spans="1:7" ht="12.75">
      <c r="A85" s="142" t="s">
        <v>395</v>
      </c>
      <c r="B85" s="76">
        <f aca="true" t="shared" si="11" ref="B85:G85">B11+B48</f>
        <v>1359012939.53</v>
      </c>
      <c r="C85" s="76">
        <f t="shared" si="11"/>
        <v>652981461.52</v>
      </c>
      <c r="D85" s="76">
        <f t="shared" si="11"/>
        <v>2011994401.0500002</v>
      </c>
      <c r="E85" s="76">
        <f t="shared" si="11"/>
        <v>1796127856.89</v>
      </c>
      <c r="F85" s="76">
        <f t="shared" si="11"/>
        <v>1760445792.29</v>
      </c>
      <c r="G85" s="76">
        <f t="shared" si="11"/>
        <v>215866544.16000012</v>
      </c>
    </row>
    <row r="86" spans="1:7" ht="13.5" thickBot="1">
      <c r="A86" s="147"/>
      <c r="B86" s="148"/>
      <c r="C86" s="148"/>
      <c r="D86" s="148"/>
      <c r="E86" s="148"/>
      <c r="F86" s="148"/>
      <c r="G86" s="14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zoomScale="90" zoomScaleNormal="90" zoomScalePageLayoutView="0" workbookViewId="0" topLeftCell="B1">
      <selection activeCell="B30" sqref="B3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214"/>
    </row>
    <row r="3" spans="2:8" ht="12.75">
      <c r="B3" s="189" t="s">
        <v>314</v>
      </c>
      <c r="C3" s="190"/>
      <c r="D3" s="190"/>
      <c r="E3" s="190"/>
      <c r="F3" s="190"/>
      <c r="G3" s="190"/>
      <c r="H3" s="215"/>
    </row>
    <row r="4" spans="2:8" ht="12.75">
      <c r="B4" s="189" t="s">
        <v>481</v>
      </c>
      <c r="C4" s="190"/>
      <c r="D4" s="190"/>
      <c r="E4" s="190"/>
      <c r="F4" s="190"/>
      <c r="G4" s="190"/>
      <c r="H4" s="215"/>
    </row>
    <row r="5" spans="2:8" ht="12.75">
      <c r="B5" s="189" t="s">
        <v>125</v>
      </c>
      <c r="C5" s="190"/>
      <c r="D5" s="190"/>
      <c r="E5" s="190"/>
      <c r="F5" s="190"/>
      <c r="G5" s="190"/>
      <c r="H5" s="215"/>
    </row>
    <row r="6" spans="2:8" ht="13.5" thickBot="1">
      <c r="B6" s="192" t="s">
        <v>1</v>
      </c>
      <c r="C6" s="193"/>
      <c r="D6" s="193"/>
      <c r="E6" s="193"/>
      <c r="F6" s="193"/>
      <c r="G6" s="193"/>
      <c r="H6" s="216"/>
    </row>
    <row r="7" spans="2:8" ht="13.5" thickBot="1">
      <c r="B7" s="206" t="s">
        <v>2</v>
      </c>
      <c r="C7" s="220" t="s">
        <v>316</v>
      </c>
      <c r="D7" s="221"/>
      <c r="E7" s="221"/>
      <c r="F7" s="221"/>
      <c r="G7" s="222"/>
      <c r="H7" s="197" t="s">
        <v>317</v>
      </c>
    </row>
    <row r="8" spans="2:8" ht="26.25" thickBot="1">
      <c r="B8" s="207"/>
      <c r="C8" s="23" t="s">
        <v>207</v>
      </c>
      <c r="D8" s="23" t="s">
        <v>318</v>
      </c>
      <c r="E8" s="23" t="s">
        <v>319</v>
      </c>
      <c r="F8" s="23" t="s">
        <v>482</v>
      </c>
      <c r="G8" s="23" t="s">
        <v>224</v>
      </c>
      <c r="H8" s="198"/>
    </row>
    <row r="9" spans="2:8" ht="12.75">
      <c r="B9" s="149" t="s">
        <v>483</v>
      </c>
      <c r="C9" s="135">
        <f>C10+C11+C12+C15+C16+C19</f>
        <v>747558155.57</v>
      </c>
      <c r="D9" s="135">
        <f>D10+D11+D12+D15+D16+D19</f>
        <v>64232133.63</v>
      </c>
      <c r="E9" s="135">
        <f>E10+E11+E12+E15+E16+E19</f>
        <v>811790289.2</v>
      </c>
      <c r="F9" s="135">
        <f>F10+F11+F12+F15+F16+F19</f>
        <v>689904019.18</v>
      </c>
      <c r="G9" s="135">
        <f>G10+G11+G12+G15+G16+G19</f>
        <v>685410614.42</v>
      </c>
      <c r="H9" s="7">
        <f>E9-F9</f>
        <v>121886270.0200001</v>
      </c>
    </row>
    <row r="10" spans="2:8" ht="20.25" customHeight="1">
      <c r="B10" s="117" t="s">
        <v>484</v>
      </c>
      <c r="C10" s="132">
        <v>747558155.57</v>
      </c>
      <c r="D10" s="9">
        <v>64232133.63</v>
      </c>
      <c r="E10" s="9">
        <f>C10+D10</f>
        <v>811790289.2</v>
      </c>
      <c r="F10" s="9">
        <v>689904019.18</v>
      </c>
      <c r="G10" s="9">
        <v>685410614.42</v>
      </c>
      <c r="H10" s="9">
        <f aca="true" t="shared" si="0" ref="H10:H31">E10-F10</f>
        <v>121886270.0200001</v>
      </c>
    </row>
    <row r="11" spans="2:8" ht="12.75">
      <c r="B11" s="117" t="s">
        <v>485</v>
      </c>
      <c r="C11" s="135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17" t="s">
        <v>486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0"/>
        <v>0</v>
      </c>
    </row>
    <row r="13" spans="2:8" ht="12.75">
      <c r="B13" s="150" t="s">
        <v>487</v>
      </c>
      <c r="C13" s="135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0" t="s">
        <v>488</v>
      </c>
      <c r="C14" s="135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17" t="s">
        <v>489</v>
      </c>
      <c r="C15" s="135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17" t="s">
        <v>490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0"/>
        <v>0</v>
      </c>
    </row>
    <row r="17" spans="2:8" ht="12.75">
      <c r="B17" s="150" t="s">
        <v>491</v>
      </c>
      <c r="C17" s="135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0" t="s">
        <v>492</v>
      </c>
      <c r="C18" s="135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17" t="s">
        <v>493</v>
      </c>
      <c r="C19" s="135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1" customFormat="1" ht="12.75">
      <c r="B20" s="152"/>
      <c r="C20" s="153"/>
      <c r="D20" s="154"/>
      <c r="E20" s="154"/>
      <c r="F20" s="154"/>
      <c r="G20" s="154"/>
      <c r="H20" s="155"/>
    </row>
    <row r="21" spans="2:8" ht="12.75">
      <c r="B21" s="149" t="s">
        <v>494</v>
      </c>
      <c r="C21" s="135">
        <f>C22+C23+C24+C27+C28+C31</f>
        <v>68338235.02</v>
      </c>
      <c r="D21" s="135">
        <f>D22+D23+D24+D27+D28+D31</f>
        <v>18728203.28</v>
      </c>
      <c r="E21" s="135">
        <f>E22+E23+E24+E27+E28+E31</f>
        <v>87066438.3</v>
      </c>
      <c r="F21" s="135">
        <f>F22+F23+F24+F27+F28+F31</f>
        <v>87066015.35</v>
      </c>
      <c r="G21" s="135">
        <f>G22+G23+G24+G27+G28+G31</f>
        <v>87066015.35</v>
      </c>
      <c r="H21" s="7">
        <f t="shared" si="0"/>
        <v>422.95000000298023</v>
      </c>
    </row>
    <row r="22" spans="2:8" ht="18.75" customHeight="1">
      <c r="B22" s="117" t="s">
        <v>484</v>
      </c>
      <c r="C22" s="135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17" t="s">
        <v>485</v>
      </c>
      <c r="C23" s="135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17" t="s">
        <v>486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0"/>
        <v>0</v>
      </c>
    </row>
    <row r="25" spans="2:8" ht="12.75">
      <c r="B25" s="150" t="s">
        <v>487</v>
      </c>
      <c r="C25" s="135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50" t="s">
        <v>488</v>
      </c>
      <c r="C26" s="135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17" t="s">
        <v>489</v>
      </c>
      <c r="C27" s="132">
        <v>68338235.02</v>
      </c>
      <c r="D27" s="9">
        <v>18728203.28</v>
      </c>
      <c r="E27" s="9">
        <f>C27+D27</f>
        <v>87066438.3</v>
      </c>
      <c r="F27" s="9">
        <v>87066015.35</v>
      </c>
      <c r="G27" s="9">
        <v>87066015.35</v>
      </c>
      <c r="H27" s="9">
        <f t="shared" si="0"/>
        <v>422.95000000298023</v>
      </c>
    </row>
    <row r="28" spans="2:8" ht="25.5">
      <c r="B28" s="117" t="s">
        <v>490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0"/>
        <v>0</v>
      </c>
    </row>
    <row r="29" spans="2:8" ht="12.75">
      <c r="B29" s="150" t="s">
        <v>491</v>
      </c>
      <c r="C29" s="135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50" t="s">
        <v>492</v>
      </c>
      <c r="C30" s="135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17" t="s">
        <v>493</v>
      </c>
      <c r="C31" s="135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9" t="s">
        <v>495</v>
      </c>
      <c r="C32" s="135">
        <f aca="true" t="shared" si="1" ref="C32:H32">C9+C21</f>
        <v>815896390.59</v>
      </c>
      <c r="D32" s="135">
        <f t="shared" si="1"/>
        <v>82960336.91</v>
      </c>
      <c r="E32" s="135">
        <f t="shared" si="1"/>
        <v>898856727.5</v>
      </c>
      <c r="F32" s="135">
        <f t="shared" si="1"/>
        <v>776970034.53</v>
      </c>
      <c r="G32" s="135">
        <f t="shared" si="1"/>
        <v>772476629.77</v>
      </c>
      <c r="H32" s="135">
        <f t="shared" si="1"/>
        <v>121886692.9700001</v>
      </c>
    </row>
    <row r="33" spans="2:8" ht="13.5" thickBot="1">
      <c r="B33" s="156"/>
      <c r="C33" s="157"/>
      <c r="D33" s="158"/>
      <c r="E33" s="158"/>
      <c r="F33" s="158"/>
      <c r="G33" s="158"/>
      <c r="H33" s="15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2020-02-10T18:54:42Z</cp:lastPrinted>
  <dcterms:created xsi:type="dcterms:W3CDTF">2016-10-11T18:36:49Z</dcterms:created>
  <dcterms:modified xsi:type="dcterms:W3CDTF">2020-08-07T18:54:48Z</dcterms:modified>
  <cp:category/>
  <cp:version/>
  <cp:contentType/>
  <cp:contentStatus/>
</cp:coreProperties>
</file>